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IV1\MTM TEAM (NEW)\RA work\Data\Long run dataset\ESCoE 1.1\GDPI paper with Solomos\"/>
    </mc:Choice>
  </mc:AlternateContent>
  <bookViews>
    <workbookView xWindow="0" yWindow="900" windowWidth="1980" windowHeight="4665"/>
  </bookViews>
  <sheets>
    <sheet name="Front page" sheetId="17" r:id="rId1"/>
    <sheet name="Wage incomes" sheetId="1" r:id="rId2"/>
    <sheet name="Intermediate incomes" sheetId="6" r:id="rId3"/>
    <sheet name="Salaries" sheetId="2" r:id="rId4"/>
    <sheet name="Profits and self-employed" sheetId="7" r:id="rId5"/>
    <sheet name="Rent" sheetId="4" r:id="rId6"/>
    <sheet name="GDP(I) and productivity" sheetId="5" r:id="rId7"/>
    <sheet name="Constructed Bottom up deflator" sheetId="14" r:id="rId8"/>
    <sheet name="Deflator Alts" sheetId="10" r:id="rId9"/>
    <sheet name="Evasion Alts" sheetId="13" r:id="rId10"/>
    <sheet name="Extended Productivity" sheetId="16" r:id="rId11"/>
    <sheet name="Aggregate Unemployment" sheetId="18" r:id="rId12"/>
    <sheet name="Unskilled unemployment" sheetId="19" r:id="rId13"/>
  </sheets>
  <definedNames>
    <definedName name="DEPR">#REF!</definedName>
    <definedName name="Migration">#REF!</definedName>
  </definedNames>
  <calcPr calcId="162913"/>
</workbook>
</file>

<file path=xl/calcChain.xml><?xml version="1.0" encoding="utf-8"?>
<calcChain xmlns="http://schemas.openxmlformats.org/spreadsheetml/2006/main">
  <c r="X13" i="19" l="1"/>
  <c r="Y13" i="19"/>
  <c r="X14" i="19"/>
  <c r="Y14" i="19"/>
  <c r="X15" i="19"/>
  <c r="Y15" i="19"/>
  <c r="X16" i="19"/>
  <c r="Y16" i="19"/>
  <c r="X17" i="19"/>
  <c r="Y17" i="19"/>
  <c r="X18" i="19"/>
  <c r="Y18" i="19"/>
  <c r="X19" i="19"/>
  <c r="Y19" i="19"/>
  <c r="X20" i="19"/>
  <c r="Y20" i="19"/>
  <c r="X21" i="19"/>
  <c r="Y21" i="19"/>
  <c r="X22" i="19"/>
  <c r="Y22" i="19"/>
  <c r="X23" i="19"/>
  <c r="Y23" i="19"/>
  <c r="X24" i="19"/>
  <c r="Y24" i="19"/>
  <c r="X25" i="19"/>
  <c r="X26" i="19"/>
  <c r="X27" i="19"/>
  <c r="X28" i="19"/>
  <c r="X29" i="19"/>
  <c r="Y7" i="14"/>
  <c r="J35" i="18"/>
  <c r="J36" i="18"/>
  <c r="J37" i="18"/>
  <c r="J38" i="18"/>
  <c r="J39" i="18"/>
  <c r="J40" i="18"/>
  <c r="J41" i="18"/>
  <c r="J42" i="18"/>
  <c r="J43" i="18"/>
  <c r="J44" i="18"/>
  <c r="J45" i="18"/>
  <c r="J46" i="18"/>
  <c r="J47" i="18"/>
  <c r="J48" i="18"/>
  <c r="J49" i="18"/>
  <c r="J50" i="18"/>
  <c r="J51" i="18"/>
  <c r="J52" i="18"/>
  <c r="J53" i="18"/>
  <c r="J54" i="18"/>
  <c r="H56" i="19"/>
  <c r="H55" i="19"/>
  <c r="H54" i="19"/>
  <c r="H53" i="19"/>
  <c r="H52" i="19"/>
  <c r="H51" i="19"/>
  <c r="H50" i="19"/>
  <c r="H49" i="19"/>
  <c r="H48" i="19"/>
  <c r="H47" i="19"/>
  <c r="H46" i="19"/>
  <c r="H45" i="19"/>
  <c r="H44" i="19"/>
  <c r="H43" i="19"/>
  <c r="H42" i="19"/>
  <c r="H41" i="19"/>
  <c r="I41" i="19" s="1"/>
  <c r="I42" i="19" s="1"/>
  <c r="I43" i="19" s="1"/>
  <c r="I44" i="19" s="1"/>
  <c r="I45" i="19" s="1"/>
  <c r="I46" i="19" s="1"/>
  <c r="I47" i="19" s="1"/>
  <c r="I48" i="19" s="1"/>
  <c r="I49" i="19" s="1"/>
  <c r="I50" i="19" s="1"/>
  <c r="I51" i="19" s="1"/>
  <c r="I52" i="19" s="1"/>
  <c r="I53" i="19" s="1"/>
  <c r="I54" i="19" s="1"/>
  <c r="I55" i="19" s="1"/>
  <c r="I56" i="19" s="1"/>
  <c r="I57" i="19" s="1"/>
  <c r="I58" i="19" s="1"/>
  <c r="I59" i="19" s="1"/>
  <c r="I60" i="19" s="1"/>
  <c r="I61" i="19" s="1"/>
  <c r="I62" i="19" s="1"/>
  <c r="I63" i="19" s="1"/>
  <c r="I64" i="19" s="1"/>
  <c r="I65" i="19" s="1"/>
  <c r="I66" i="19" s="1"/>
  <c r="I67" i="19" s="1"/>
  <c r="I68" i="19" s="1"/>
  <c r="I69" i="19" s="1"/>
  <c r="I70" i="19" s="1"/>
  <c r="I71" i="19" s="1"/>
  <c r="I72" i="19" s="1"/>
  <c r="I73" i="19" s="1"/>
  <c r="I74" i="19" s="1"/>
  <c r="I75" i="19" s="1"/>
  <c r="I76" i="19" s="1"/>
  <c r="H40" i="19"/>
  <c r="I39" i="19" s="1"/>
  <c r="I38" i="19" s="1"/>
  <c r="I37" i="19" s="1"/>
  <c r="I36" i="19" s="1"/>
  <c r="I35" i="19" s="1"/>
  <c r="I34" i="19" s="1"/>
  <c r="I33" i="19" s="1"/>
  <c r="I32" i="19" s="1"/>
  <c r="I31" i="19" s="1"/>
  <c r="I30" i="19" s="1"/>
  <c r="I29" i="19" s="1"/>
  <c r="I28" i="19" s="1"/>
  <c r="I27" i="19" s="1"/>
  <c r="I26" i="19" s="1"/>
  <c r="I25" i="19" s="1"/>
  <c r="H39" i="19"/>
  <c r="H38" i="19"/>
  <c r="H37" i="19"/>
  <c r="W36" i="19"/>
  <c r="V36" i="19"/>
  <c r="H36" i="19"/>
  <c r="M35" i="19"/>
  <c r="H35" i="19"/>
  <c r="M33" i="19"/>
  <c r="H34" i="19"/>
  <c r="H33" i="19"/>
  <c r="M32" i="19"/>
  <c r="H32" i="19"/>
  <c r="M31" i="19"/>
  <c r="H31" i="19"/>
  <c r="M30" i="19"/>
  <c r="H30" i="19"/>
  <c r="M29" i="19"/>
  <c r="H29" i="19"/>
  <c r="M27" i="19"/>
  <c r="H28" i="19"/>
  <c r="H27" i="19"/>
  <c r="W26" i="19"/>
  <c r="W27" i="19" s="1"/>
  <c r="V26" i="19"/>
  <c r="O26" i="19" s="1"/>
  <c r="M26" i="19"/>
  <c r="H26" i="19"/>
  <c r="M25" i="19"/>
  <c r="H25" i="19"/>
  <c r="T24" i="19"/>
  <c r="M24" i="19"/>
  <c r="A24" i="19"/>
  <c r="T23" i="19"/>
  <c r="M23" i="19"/>
  <c r="A23" i="19"/>
  <c r="A22" i="19" s="1"/>
  <c r="A21" i="19" s="1"/>
  <c r="A20" i="19" s="1"/>
  <c r="A19" i="19" s="1"/>
  <c r="A18" i="19" s="1"/>
  <c r="A17" i="19" s="1"/>
  <c r="A16" i="19" s="1"/>
  <c r="A15" i="19" s="1"/>
  <c r="A14" i="19" s="1"/>
  <c r="A13" i="19" s="1"/>
  <c r="A12" i="19" s="1"/>
  <c r="A11" i="19" s="1"/>
  <c r="A10" i="19" s="1"/>
  <c r="A9" i="19" s="1"/>
  <c r="A8" i="19" s="1"/>
  <c r="A7" i="19" s="1"/>
  <c r="U22" i="19"/>
  <c r="Q22" i="19"/>
  <c r="P22" i="19"/>
  <c r="M22" i="19"/>
  <c r="Q21" i="19"/>
  <c r="P21" i="19"/>
  <c r="M21" i="19"/>
  <c r="Q20" i="19"/>
  <c r="P20" i="19"/>
  <c r="M20" i="19"/>
  <c r="Q19" i="19"/>
  <c r="P19" i="19"/>
  <c r="M19" i="19"/>
  <c r="Q18" i="19"/>
  <c r="P18" i="19"/>
  <c r="Q17" i="19"/>
  <c r="P17" i="19"/>
  <c r="W16" i="19"/>
  <c r="W17" i="19" s="1"/>
  <c r="V16" i="19"/>
  <c r="Q16" i="19"/>
  <c r="P16" i="19"/>
  <c r="Q15" i="19"/>
  <c r="P15" i="19"/>
  <c r="Q14" i="19"/>
  <c r="P14" i="19"/>
  <c r="U13" i="19"/>
  <c r="Q13" i="19"/>
  <c r="W7" i="19"/>
  <c r="W8" i="19" s="1"/>
  <c r="W9" i="19" s="1"/>
  <c r="W10" i="19" s="1"/>
  <c r="W11" i="19" s="1"/>
  <c r="W12" i="19" s="1"/>
  <c r="W13" i="19" s="1"/>
  <c r="W6" i="19"/>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P88" i="18"/>
  <c r="P87" i="18"/>
  <c r="P86" i="18"/>
  <c r="P85" i="18"/>
  <c r="Q85" i="18"/>
  <c r="P84" i="18"/>
  <c r="C85" i="18"/>
  <c r="P83" i="18"/>
  <c r="Q83" i="18"/>
  <c r="P82" i="18"/>
  <c r="E83" i="18"/>
  <c r="C82" i="18"/>
  <c r="P81" i="18"/>
  <c r="P80" i="18"/>
  <c r="P79" i="18"/>
  <c r="E79" i="18"/>
  <c r="P78" i="18"/>
  <c r="P77" i="18"/>
  <c r="P76" i="18"/>
  <c r="P75" i="18"/>
  <c r="P74" i="18"/>
  <c r="P73" i="18"/>
  <c r="Q73" i="18"/>
  <c r="P72" i="18"/>
  <c r="Q72" i="18"/>
  <c r="E72" i="18"/>
  <c r="P71" i="18"/>
  <c r="P70" i="18"/>
  <c r="P69" i="18"/>
  <c r="P68" i="18"/>
  <c r="P67" i="18"/>
  <c r="E68" i="18"/>
  <c r="P66" i="18"/>
  <c r="P65" i="18"/>
  <c r="P64" i="18"/>
  <c r="Q64" i="18"/>
  <c r="C64" i="18"/>
  <c r="P63" i="18"/>
  <c r="P62" i="18"/>
  <c r="P61" i="18"/>
  <c r="P60" i="18"/>
  <c r="P59" i="18"/>
  <c r="P58" i="18"/>
  <c r="Q58" i="18"/>
  <c r="P57" i="18"/>
  <c r="E57" i="18"/>
  <c r="P56" i="18"/>
  <c r="P55" i="18"/>
  <c r="Q54" i="18"/>
  <c r="P54" i="18"/>
  <c r="O54" i="18"/>
  <c r="P53" i="18"/>
  <c r="P52" i="18"/>
  <c r="P51" i="18"/>
  <c r="N51" i="18"/>
  <c r="P50" i="18"/>
  <c r="P49" i="18"/>
  <c r="N49" i="18"/>
  <c r="P48" i="18"/>
  <c r="O48" i="18"/>
  <c r="P47" i="18"/>
  <c r="P46" i="18"/>
  <c r="P45" i="18"/>
  <c r="G42" i="18"/>
  <c r="G41" i="18"/>
  <c r="G40" i="18"/>
  <c r="G39" i="18"/>
  <c r="G38" i="18"/>
  <c r="G37" i="18"/>
  <c r="G36" i="18"/>
  <c r="G35" i="18"/>
  <c r="G34" i="18"/>
  <c r="G33" i="18"/>
  <c r="G32" i="18"/>
  <c r="G31" i="18"/>
  <c r="G30" i="18"/>
  <c r="D29" i="18"/>
  <c r="D28" i="18"/>
  <c r="D27" i="18"/>
  <c r="D26" i="18"/>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H4" i="18"/>
  <c r="C72" i="18" l="1"/>
  <c r="E51" i="18"/>
  <c r="E58" i="18"/>
  <c r="C86" i="18"/>
  <c r="E84" i="18"/>
  <c r="C60" i="18"/>
  <c r="E55" i="18"/>
  <c r="C66" i="18"/>
  <c r="F4" i="18"/>
  <c r="B37" i="18" s="1"/>
  <c r="E60" i="18"/>
  <c r="C73" i="18"/>
  <c r="E75" i="18"/>
  <c r="C78" i="18"/>
  <c r="E73" i="18"/>
  <c r="E70" i="18"/>
  <c r="C47" i="18"/>
  <c r="E49" i="18"/>
  <c r="E56" i="18"/>
  <c r="C75" i="18"/>
  <c r="C83" i="18"/>
  <c r="E85" i="18"/>
  <c r="C46" i="18"/>
  <c r="E4" i="18"/>
  <c r="C51" i="18"/>
  <c r="E88" i="18"/>
  <c r="N46" i="18"/>
  <c r="E48" i="18"/>
  <c r="N54" i="18"/>
  <c r="W14" i="19"/>
  <c r="W18" i="19"/>
  <c r="W28" i="19"/>
  <c r="M28" i="19"/>
  <c r="M34" i="19"/>
  <c r="V27" i="19"/>
  <c r="V28" i="19" s="1"/>
  <c r="V29" i="19" s="1"/>
  <c r="V30" i="19" s="1"/>
  <c r="V17" i="19"/>
  <c r="V18" i="19" s="1"/>
  <c r="V19" i="19" s="1"/>
  <c r="V20" i="19" s="1"/>
  <c r="V21" i="19" s="1"/>
  <c r="V22" i="19" s="1"/>
  <c r="C58" i="18"/>
  <c r="E76" i="18"/>
  <c r="E80" i="18"/>
  <c r="E86" i="18"/>
  <c r="I4" i="18"/>
  <c r="D23" i="18" s="1"/>
  <c r="B23" i="18" s="1"/>
  <c r="E59" i="18"/>
  <c r="C63" i="18"/>
  <c r="E65" i="18"/>
  <c r="E71" i="18"/>
  <c r="O73" i="18"/>
  <c r="C79" i="18"/>
  <c r="C84" i="18"/>
  <c r="N47" i="18"/>
  <c r="C50" i="18"/>
  <c r="C54" i="18"/>
  <c r="O58" i="18"/>
  <c r="E82" i="18"/>
  <c r="E50" i="18"/>
  <c r="E53" i="18"/>
  <c r="E54" i="18"/>
  <c r="E62" i="18"/>
  <c r="C69" i="18"/>
  <c r="C74" i="18"/>
  <c r="E78" i="18"/>
  <c r="O83" i="18"/>
  <c r="C87" i="18"/>
  <c r="C55" i="18"/>
  <c r="C61" i="18"/>
  <c r="E69" i="18"/>
  <c r="E74" i="18"/>
  <c r="E81" i="18"/>
  <c r="E87" i="18"/>
  <c r="C57" i="18"/>
  <c r="N45" i="18"/>
  <c r="E47" i="18"/>
  <c r="N50" i="18"/>
  <c r="E77" i="18"/>
  <c r="C65" i="18"/>
  <c r="C67" i="18"/>
  <c r="Q67" i="18"/>
  <c r="O67" i="18"/>
  <c r="E63" i="18"/>
  <c r="E64" i="18"/>
  <c r="E66" i="18"/>
  <c r="E67" i="18"/>
  <c r="O87" i="18"/>
  <c r="Q87" i="18"/>
  <c r="Q53" i="18"/>
  <c r="O53" i="18"/>
  <c r="O75" i="18"/>
  <c r="Q75" i="18"/>
  <c r="O79" i="18"/>
  <c r="Q79" i="18"/>
  <c r="O47" i="18"/>
  <c r="Q47" i="18"/>
  <c r="C70" i="18"/>
  <c r="C71" i="18"/>
  <c r="N52" i="18"/>
  <c r="C52" i="18"/>
  <c r="Q66" i="18"/>
  <c r="O66" i="18"/>
  <c r="O76" i="18"/>
  <c r="Q76" i="18"/>
  <c r="O80" i="18"/>
  <c r="Q80" i="18"/>
  <c r="Q48" i="18"/>
  <c r="E52" i="18"/>
  <c r="Q59" i="18"/>
  <c r="O59" i="18"/>
  <c r="O61" i="18"/>
  <c r="Q61" i="18"/>
  <c r="C76" i="18"/>
  <c r="C80" i="18"/>
  <c r="O77" i="18"/>
  <c r="Q77" i="18"/>
  <c r="E46" i="18"/>
  <c r="C49" i="18"/>
  <c r="N48" i="18"/>
  <c r="Q57" i="18"/>
  <c r="O57" i="18"/>
  <c r="C77" i="18"/>
  <c r="Q82" i="18"/>
  <c r="O82" i="18"/>
  <c r="C88" i="18"/>
  <c r="C48" i="18"/>
  <c r="Q51" i="18"/>
  <c r="O51" i="18"/>
  <c r="C53" i="18"/>
  <c r="C62" i="18"/>
  <c r="Q63" i="18"/>
  <c r="O63" i="18"/>
  <c r="O78" i="18"/>
  <c r="Q78" i="18"/>
  <c r="C81" i="18"/>
  <c r="Q84" i="18"/>
  <c r="O84" i="18"/>
  <c r="Q45" i="18"/>
  <c r="O45" i="18"/>
  <c r="Q46" i="18"/>
  <c r="O46" i="18"/>
  <c r="Q65" i="18"/>
  <c r="O65" i="18"/>
  <c r="Q68" i="18"/>
  <c r="O68" i="18"/>
  <c r="O70" i="18"/>
  <c r="Q70" i="18"/>
  <c r="N53" i="18"/>
  <c r="C56" i="18"/>
  <c r="O64" i="18"/>
  <c r="O72" i="18"/>
  <c r="O85" i="18"/>
  <c r="C59" i="18"/>
  <c r="E61" i="18"/>
  <c r="C68" i="18"/>
  <c r="B33" i="18" l="1"/>
  <c r="B28" i="18"/>
  <c r="B38" i="18"/>
  <c r="B40" i="18"/>
  <c r="L40" i="18" s="1"/>
  <c r="B34" i="18"/>
  <c r="B32" i="18"/>
  <c r="B30" i="18"/>
  <c r="B41" i="18"/>
  <c r="L41" i="18" s="1"/>
  <c r="B26" i="18"/>
  <c r="B35" i="18"/>
  <c r="L35" i="18" s="1"/>
  <c r="B39" i="18"/>
  <c r="B42" i="18"/>
  <c r="L42" i="18" s="1"/>
  <c r="B27" i="18"/>
  <c r="B44" i="18"/>
  <c r="B31" i="18"/>
  <c r="B36" i="18"/>
  <c r="L36" i="18" s="1"/>
  <c r="B43" i="18"/>
  <c r="L43" i="18" s="1"/>
  <c r="B29" i="18"/>
  <c r="O27" i="19"/>
  <c r="O28" i="19"/>
  <c r="O20" i="19"/>
  <c r="O30" i="19"/>
  <c r="V31" i="19"/>
  <c r="W29" i="19"/>
  <c r="O21" i="19"/>
  <c r="O19" i="19"/>
  <c r="W19" i="19"/>
  <c r="W15" i="19"/>
  <c r="V23" i="19"/>
  <c r="O22" i="19"/>
  <c r="O29" i="19"/>
  <c r="D17" i="18"/>
  <c r="B17" i="18" s="1"/>
  <c r="D7" i="18"/>
  <c r="B7" i="18" s="1"/>
  <c r="D18" i="18"/>
  <c r="B18" i="18" s="1"/>
  <c r="D21" i="18"/>
  <c r="B21" i="18" s="1"/>
  <c r="D15" i="18"/>
  <c r="B15" i="18" s="1"/>
  <c r="D6" i="18"/>
  <c r="B6" i="18" s="1"/>
  <c r="D8" i="18"/>
  <c r="B8" i="18" s="1"/>
  <c r="D16" i="18"/>
  <c r="B16" i="18" s="1"/>
  <c r="D25" i="18"/>
  <c r="B25" i="18" s="1"/>
  <c r="D10" i="18"/>
  <c r="B10" i="18" s="1"/>
  <c r="D14" i="18"/>
  <c r="B14" i="18" s="1"/>
  <c r="D13" i="18"/>
  <c r="B13" i="18" s="1"/>
  <c r="D12" i="18"/>
  <c r="B12" i="18" s="1"/>
  <c r="D24" i="18"/>
  <c r="B24" i="18" s="1"/>
  <c r="D20" i="18"/>
  <c r="B20" i="18" s="1"/>
  <c r="D9" i="18"/>
  <c r="B9" i="18" s="1"/>
  <c r="D19" i="18"/>
  <c r="B19" i="18" s="1"/>
  <c r="D22" i="18"/>
  <c r="B22" i="18" s="1"/>
  <c r="D11" i="18"/>
  <c r="B11" i="18" s="1"/>
  <c r="O88" i="18"/>
  <c r="Q88" i="18"/>
  <c r="L38" i="18"/>
  <c r="Q56" i="18"/>
  <c r="O56" i="18"/>
  <c r="L39" i="18"/>
  <c r="Q52" i="18"/>
  <c r="O52" i="18"/>
  <c r="Q81" i="18"/>
  <c r="O81" i="18"/>
  <c r="Q50" i="18"/>
  <c r="O50" i="18"/>
  <c r="Q60" i="18"/>
  <c r="O60" i="18"/>
  <c r="Q49" i="18"/>
  <c r="O49" i="18"/>
  <c r="L44" i="18"/>
  <c r="O62" i="18"/>
  <c r="Q62" i="18"/>
  <c r="Q74" i="18"/>
  <c r="O74" i="18"/>
  <c r="Q69" i="18"/>
  <c r="O69" i="18"/>
  <c r="O86" i="18"/>
  <c r="Q86" i="18"/>
  <c r="O71" i="18"/>
  <c r="Q71" i="18"/>
  <c r="O55" i="18"/>
  <c r="Q55" i="18"/>
  <c r="L37" i="18"/>
  <c r="W30" i="19" l="1"/>
  <c r="W31" i="19" s="1"/>
  <c r="W32" i="19" s="1"/>
  <c r="W33" i="19" s="1"/>
  <c r="W34" i="19" s="1"/>
  <c r="W35" i="19" s="1"/>
  <c r="V24" i="19"/>
  <c r="O23" i="19"/>
  <c r="V32" i="19"/>
  <c r="O31" i="19"/>
  <c r="W20" i="19"/>
  <c r="R44" i="18"/>
  <c r="AN33" i="1" s="1"/>
  <c r="O44" i="18"/>
  <c r="O43" i="18"/>
  <c r="R43" i="18"/>
  <c r="AN32" i="1" s="1"/>
  <c r="R38" i="18"/>
  <c r="AN27" i="1" s="1"/>
  <c r="O38" i="18"/>
  <c r="R39" i="18"/>
  <c r="AN28" i="1" s="1"/>
  <c r="O39" i="18"/>
  <c r="R42" i="18"/>
  <c r="AN31" i="1" s="1"/>
  <c r="O42" i="18"/>
  <c r="R40" i="18"/>
  <c r="AN29" i="1" s="1"/>
  <c r="O40" i="18"/>
  <c r="O41" i="18"/>
  <c r="R41" i="18"/>
  <c r="AN30" i="1" s="1"/>
  <c r="R36" i="18"/>
  <c r="AN25" i="1" s="1"/>
  <c r="O36" i="18"/>
  <c r="O35" i="18"/>
  <c r="R35" i="18"/>
  <c r="AN24" i="1" s="1"/>
  <c r="O37" i="18"/>
  <c r="R37" i="18"/>
  <c r="AN26" i="1" s="1"/>
  <c r="V33" i="19" l="1"/>
  <c r="O32" i="19"/>
  <c r="V25" i="19"/>
  <c r="O25" i="19" s="1"/>
  <c r="O24" i="19"/>
  <c r="W21" i="19"/>
  <c r="W22" i="19" l="1"/>
  <c r="V34" i="19"/>
  <c r="O33" i="19"/>
  <c r="V35" i="19" l="1"/>
  <c r="O35" i="19" s="1"/>
  <c r="O34" i="19"/>
  <c r="W23" i="19"/>
  <c r="W24" i="19" l="1"/>
  <c r="W25" i="19" l="1"/>
  <c r="I24" i="19" l="1"/>
  <c r="I23" i="19" l="1"/>
  <c r="J34" i="18"/>
  <c r="L34" i="18" s="1"/>
  <c r="R34" i="18" l="1"/>
  <c r="AN23" i="1" s="1"/>
  <c r="O34" i="18"/>
  <c r="I22" i="19"/>
  <c r="J33" i="18"/>
  <c r="L33" i="18" s="1"/>
  <c r="R33" i="18" l="1"/>
  <c r="AN22" i="1" s="1"/>
  <c r="O33" i="18"/>
  <c r="I21" i="19"/>
  <c r="J32" i="18"/>
  <c r="L32" i="18" s="1"/>
  <c r="O32" i="18" l="1"/>
  <c r="R32" i="18"/>
  <c r="AN21" i="1" s="1"/>
  <c r="I20" i="19"/>
  <c r="J31" i="18"/>
  <c r="L31" i="18" s="1"/>
  <c r="R31" i="18" l="1"/>
  <c r="AN20" i="1" s="1"/>
  <c r="O31" i="18"/>
  <c r="I19" i="19"/>
  <c r="J30" i="18"/>
  <c r="L30" i="18" s="1"/>
  <c r="I18" i="19" l="1"/>
  <c r="J29" i="18"/>
  <c r="L29" i="18" s="1"/>
  <c r="O30" i="18"/>
  <c r="R30" i="18"/>
  <c r="AN19" i="1" s="1"/>
  <c r="R29" i="18" l="1"/>
  <c r="AN18" i="1" s="1"/>
  <c r="O29" i="18"/>
  <c r="I17" i="19"/>
  <c r="J28" i="18"/>
  <c r="L28" i="18" s="1"/>
  <c r="I16" i="19" l="1"/>
  <c r="J27" i="18"/>
  <c r="L27" i="18" s="1"/>
  <c r="R28" i="18"/>
  <c r="AN17" i="1" s="1"/>
  <c r="O28" i="18"/>
  <c r="O27" i="18" l="1"/>
  <c r="R27" i="18"/>
  <c r="AN16" i="1" s="1"/>
  <c r="I15" i="19"/>
  <c r="J26" i="18"/>
  <c r="L26" i="18" s="1"/>
  <c r="O26" i="18" l="1"/>
  <c r="R26" i="18"/>
  <c r="AN15" i="1" s="1"/>
  <c r="I14" i="19"/>
  <c r="J25" i="18"/>
  <c r="L25" i="18" s="1"/>
  <c r="I13" i="19" l="1"/>
  <c r="J23" i="18" s="1"/>
  <c r="L23" i="18" s="1"/>
  <c r="J24" i="18"/>
  <c r="L24" i="18" s="1"/>
  <c r="O25" i="18"/>
  <c r="R25" i="18"/>
  <c r="AN14" i="1" s="1"/>
  <c r="O24" i="18" l="1"/>
  <c r="R24" i="18"/>
  <c r="AN13" i="1" s="1"/>
  <c r="R23" i="18"/>
  <c r="AN12" i="1" s="1"/>
  <c r="O23" i="18"/>
  <c r="M4" i="18" l="1"/>
  <c r="L4" i="18"/>
  <c r="L12" i="18" l="1"/>
  <c r="R12" i="18" s="1"/>
  <c r="L14" i="18"/>
  <c r="R14" i="18" s="1"/>
  <c r="L6" i="18"/>
  <c r="R6" i="18" s="1"/>
  <c r="L20" i="18"/>
  <c r="R20" i="18" s="1"/>
  <c r="AN9" i="1" s="1"/>
  <c r="L17" i="18"/>
  <c r="R17" i="18" s="1"/>
  <c r="AN6" i="1" s="1"/>
  <c r="L7" i="18"/>
  <c r="R7" i="18" s="1"/>
  <c r="L15" i="18"/>
  <c r="R15" i="18" s="1"/>
  <c r="L11" i="18"/>
  <c r="R11" i="18" s="1"/>
  <c r="L10" i="18"/>
  <c r="R10" i="18" s="1"/>
  <c r="L21" i="18"/>
  <c r="R21" i="18" s="1"/>
  <c r="AN10" i="1" s="1"/>
  <c r="L18" i="18"/>
  <c r="R18" i="18" s="1"/>
  <c r="AN7" i="1" s="1"/>
  <c r="L22" i="18"/>
  <c r="R22" i="18" s="1"/>
  <c r="AN11" i="1" s="1"/>
  <c r="L9" i="18"/>
  <c r="R9" i="18" s="1"/>
  <c r="L8" i="18"/>
  <c r="R8" i="18" s="1"/>
  <c r="L16" i="18"/>
  <c r="R16" i="18" s="1"/>
  <c r="AN5" i="1" s="1"/>
  <c r="L19" i="18"/>
  <c r="R19" i="18" s="1"/>
  <c r="AN8" i="1" s="1"/>
  <c r="L13" i="18"/>
  <c r="R13" i="18" s="1"/>
  <c r="B29" i="17" l="1"/>
  <c r="B30" i="17" s="1"/>
  <c r="B31" i="17" s="1"/>
  <c r="B32" i="17" s="1"/>
  <c r="B33" i="17" s="1"/>
  <c r="B34" i="17" s="1"/>
  <c r="B35" i="17" s="1"/>
  <c r="B36" i="17" s="1"/>
  <c r="D6" i="6"/>
  <c r="D13" i="6" s="1"/>
  <c r="G6" i="6"/>
  <c r="D7" i="6"/>
  <c r="D8" i="6"/>
  <c r="G8" i="6"/>
  <c r="G13" i="6" s="1"/>
  <c r="D9" i="6"/>
  <c r="G9" i="6"/>
  <c r="E8" i="6" l="1"/>
  <c r="E11" i="6"/>
  <c r="E6" i="6"/>
  <c r="E9" i="6"/>
  <c r="E7" i="6"/>
  <c r="AZ6" i="5" l="1"/>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5" i="5"/>
  <c r="J93" i="16"/>
  <c r="J92" i="16" s="1"/>
  <c r="J91" i="16" s="1"/>
  <c r="J90" i="16" s="1"/>
  <c r="J89" i="16" s="1"/>
  <c r="J87" i="16" s="1"/>
  <c r="J86" i="16" s="1"/>
  <c r="J85" i="16" s="1"/>
  <c r="J84" i="16" s="1"/>
  <c r="J83" i="16" s="1"/>
  <c r="J82" i="16" s="1"/>
  <c r="J81" i="16" s="1"/>
  <c r="J80" i="16" s="1"/>
  <c r="J79" i="16" s="1"/>
  <c r="J78" i="16" s="1"/>
  <c r="J77" i="16" s="1"/>
  <c r="J76" i="16" s="1"/>
  <c r="J75" i="16" s="1"/>
  <c r="J74" i="16" s="1"/>
  <c r="J73" i="16" s="1"/>
  <c r="J72" i="16" s="1"/>
  <c r="J71" i="16" s="1"/>
  <c r="J70" i="16" s="1"/>
  <c r="J69" i="16" s="1"/>
  <c r="J68" i="16" s="1"/>
  <c r="J67" i="16" s="1"/>
  <c r="J66" i="16" s="1"/>
  <c r="J65" i="16" s="1"/>
  <c r="J64" i="16" s="1"/>
  <c r="J63" i="16" s="1"/>
  <c r="J62" i="16" s="1"/>
  <c r="J61" i="16" s="1"/>
  <c r="J60" i="16" s="1"/>
  <c r="J59" i="16" s="1"/>
  <c r="J58" i="16" s="1"/>
  <c r="J57" i="16" s="1"/>
  <c r="J56" i="16" s="1"/>
  <c r="J55" i="16" s="1"/>
  <c r="J54" i="16" s="1"/>
  <c r="J53" i="16" s="1"/>
  <c r="J52" i="16" s="1"/>
  <c r="J51" i="16" s="1"/>
  <c r="J50" i="16" s="1"/>
  <c r="J49" i="16" s="1"/>
  <c r="J48" i="16" s="1"/>
  <c r="J47" i="16" s="1"/>
  <c r="J46" i="16" s="1"/>
  <c r="J45" i="16" s="1"/>
  <c r="J44" i="16" s="1"/>
  <c r="J43" i="16" s="1"/>
  <c r="J42" i="16" s="1"/>
  <c r="J41" i="16" s="1"/>
  <c r="J40" i="16" s="1"/>
  <c r="J39" i="16" s="1"/>
  <c r="J38" i="16" s="1"/>
  <c r="J37" i="16" s="1"/>
  <c r="J36" i="16" s="1"/>
  <c r="J35" i="16" s="1"/>
  <c r="J34" i="16" s="1"/>
  <c r="J33" i="16" s="1"/>
  <c r="J32" i="16" s="1"/>
  <c r="J31" i="16" s="1"/>
  <c r="J30" i="16" s="1"/>
  <c r="J29" i="16" s="1"/>
  <c r="J28" i="16" s="1"/>
  <c r="J27" i="16" s="1"/>
  <c r="J26" i="16" s="1"/>
  <c r="J25" i="16" s="1"/>
  <c r="J24" i="16" s="1"/>
  <c r="J23" i="16" s="1"/>
  <c r="J22" i="16" s="1"/>
  <c r="J21" i="16" s="1"/>
  <c r="J20" i="16" s="1"/>
  <c r="J19" i="16" s="1"/>
  <c r="J18" i="16" s="1"/>
  <c r="J17" i="16" s="1"/>
  <c r="J16" i="16" s="1"/>
  <c r="J15" i="16" s="1"/>
  <c r="J94" i="16"/>
  <c r="J95" i="16"/>
  <c r="G16" i="16"/>
  <c r="G15" i="16" s="1"/>
  <c r="H15" i="16" s="1"/>
  <c r="A6" i="16"/>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G14" i="16" l="1"/>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19" i="4"/>
  <c r="G13" i="16" l="1"/>
  <c r="H14" i="16"/>
  <c r="J14" i="16" s="1"/>
  <c r="AM99" i="5"/>
  <c r="AM97" i="5"/>
  <c r="AM96" i="5"/>
  <c r="AM95" i="5"/>
  <c r="AM94" i="5"/>
  <c r="AM93" i="5"/>
  <c r="AM92" i="5"/>
  <c r="AM90" i="5"/>
  <c r="AM89" i="5"/>
  <c r="AM88" i="5"/>
  <c r="A78" i="13"/>
  <c r="A79" i="13"/>
  <c r="A80" i="13" s="1"/>
  <c r="A81" i="13" s="1"/>
  <c r="A82" i="13" s="1"/>
  <c r="A83" i="13" s="1"/>
  <c r="A84" i="13" s="1"/>
  <c r="G12" i="16" l="1"/>
  <c r="H13" i="16"/>
  <c r="J13" i="16" s="1"/>
  <c r="X1" i="7"/>
  <c r="J12" i="16" l="1"/>
  <c r="G11" i="16"/>
  <c r="H12" i="16"/>
  <c r="AI76" i="1"/>
  <c r="AI77" i="1"/>
  <c r="AI78" i="1"/>
  <c r="AI79" i="1"/>
  <c r="AI80" i="1"/>
  <c r="AI81" i="1"/>
  <c r="AI82" i="1"/>
  <c r="AI83" i="1"/>
  <c r="AI84" i="1"/>
  <c r="G10" i="16" l="1"/>
  <c r="H11" i="16"/>
  <c r="J11" i="16" s="1"/>
  <c r="AI6" i="1"/>
  <c r="AK6" i="1" s="1"/>
  <c r="AI7" i="1"/>
  <c r="AK7" i="1" s="1"/>
  <c r="AI8" i="1"/>
  <c r="AK8" i="1" s="1"/>
  <c r="AI9" i="1"/>
  <c r="AK9" i="1" s="1"/>
  <c r="AI10" i="1"/>
  <c r="AK10" i="1" s="1"/>
  <c r="AI11" i="1"/>
  <c r="AK11" i="1" s="1"/>
  <c r="AI12" i="1"/>
  <c r="AK12" i="1" s="1"/>
  <c r="AI13" i="1"/>
  <c r="AK13" i="1" s="1"/>
  <c r="AI14" i="1"/>
  <c r="AK14" i="1" s="1"/>
  <c r="AI15" i="1"/>
  <c r="AK15" i="1" s="1"/>
  <c r="AI16" i="1"/>
  <c r="AK16" i="1" s="1"/>
  <c r="AI17" i="1"/>
  <c r="AK17" i="1" s="1"/>
  <c r="AI18" i="1"/>
  <c r="AK18" i="1" s="1"/>
  <c r="AI19" i="1"/>
  <c r="AK19" i="1" s="1"/>
  <c r="AI20" i="1"/>
  <c r="AK20" i="1" s="1"/>
  <c r="AI21" i="1"/>
  <c r="AK21" i="1" s="1"/>
  <c r="AI22" i="1"/>
  <c r="AK22" i="1" s="1"/>
  <c r="AI23" i="1"/>
  <c r="AK23" i="1" s="1"/>
  <c r="AI24" i="1"/>
  <c r="AK24" i="1" s="1"/>
  <c r="AI25" i="1"/>
  <c r="AK25" i="1" s="1"/>
  <c r="AI26" i="1"/>
  <c r="AK26" i="1" s="1"/>
  <c r="AI27" i="1"/>
  <c r="AK27" i="1" s="1"/>
  <c r="AI28" i="1"/>
  <c r="AK28" i="1" s="1"/>
  <c r="AI29" i="1"/>
  <c r="AK29" i="1" s="1"/>
  <c r="AI30" i="1"/>
  <c r="AK30" i="1" s="1"/>
  <c r="AI31" i="1"/>
  <c r="AK31" i="1" s="1"/>
  <c r="AI32" i="1"/>
  <c r="AK32" i="1" s="1"/>
  <c r="AI33" i="1"/>
  <c r="AK33" i="1" s="1"/>
  <c r="AI34" i="1"/>
  <c r="AK34" i="1" s="1"/>
  <c r="AI35" i="1"/>
  <c r="AK35" i="1" s="1"/>
  <c r="AI36" i="1"/>
  <c r="AK36" i="1" s="1"/>
  <c r="AI37" i="1"/>
  <c r="AK37" i="1" s="1"/>
  <c r="AI38" i="1"/>
  <c r="AK38" i="1" s="1"/>
  <c r="AI39" i="1"/>
  <c r="AK39" i="1" s="1"/>
  <c r="AI40" i="1"/>
  <c r="AK40" i="1" s="1"/>
  <c r="AI41" i="1"/>
  <c r="AK41" i="1" s="1"/>
  <c r="AI42" i="1"/>
  <c r="AK42" i="1" s="1"/>
  <c r="AI43" i="1"/>
  <c r="AK43" i="1" s="1"/>
  <c r="AI44" i="1"/>
  <c r="AK44" i="1" s="1"/>
  <c r="AI45" i="1"/>
  <c r="AK45" i="1" s="1"/>
  <c r="AI46" i="1"/>
  <c r="AK46" i="1" s="1"/>
  <c r="AI47" i="1"/>
  <c r="AK47" i="1" s="1"/>
  <c r="AI48" i="1"/>
  <c r="AK48" i="1" s="1"/>
  <c r="AI49" i="1"/>
  <c r="AK49" i="1" s="1"/>
  <c r="AI50" i="1"/>
  <c r="AK50" i="1" s="1"/>
  <c r="AI51" i="1"/>
  <c r="AK51" i="1" s="1"/>
  <c r="AI52" i="1"/>
  <c r="AK52" i="1" s="1"/>
  <c r="AI53" i="1"/>
  <c r="AK53" i="1" s="1"/>
  <c r="AI54" i="1"/>
  <c r="AK54" i="1" s="1"/>
  <c r="AI55" i="1"/>
  <c r="AK55" i="1" s="1"/>
  <c r="AI56" i="1"/>
  <c r="AK56" i="1" s="1"/>
  <c r="AI57" i="1"/>
  <c r="AK57" i="1" s="1"/>
  <c r="AI58" i="1"/>
  <c r="AK58" i="1" s="1"/>
  <c r="AI59" i="1"/>
  <c r="AK59" i="1" s="1"/>
  <c r="AI60" i="1"/>
  <c r="AK60" i="1" s="1"/>
  <c r="AI61" i="1"/>
  <c r="AK61" i="1" s="1"/>
  <c r="AI62" i="1"/>
  <c r="AK62" i="1" s="1"/>
  <c r="AI63" i="1"/>
  <c r="AK63" i="1" s="1"/>
  <c r="AI64" i="1"/>
  <c r="AK64" i="1" s="1"/>
  <c r="AI65" i="1"/>
  <c r="AK65" i="1" s="1"/>
  <c r="AI66" i="1"/>
  <c r="AK66" i="1" s="1"/>
  <c r="AI67" i="1"/>
  <c r="AK67" i="1" s="1"/>
  <c r="AI68" i="1"/>
  <c r="AK68" i="1" s="1"/>
  <c r="AI69" i="1"/>
  <c r="AK69" i="1" s="1"/>
  <c r="AI70" i="1"/>
  <c r="AK70" i="1" s="1"/>
  <c r="AI71" i="1"/>
  <c r="AK71" i="1" s="1"/>
  <c r="AI72" i="1"/>
  <c r="AK72" i="1" s="1"/>
  <c r="AI73" i="1"/>
  <c r="AK73" i="1" s="1"/>
  <c r="AI74" i="1"/>
  <c r="AK74" i="1" s="1"/>
  <c r="AI75" i="1"/>
  <c r="AK75" i="1" s="1"/>
  <c r="AI5" i="1"/>
  <c r="AK5" i="1" s="1"/>
  <c r="G9" i="16" l="1"/>
  <c r="H10" i="16"/>
  <c r="J10" i="16" s="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G8" i="16" l="1"/>
  <c r="H9" i="16"/>
  <c r="J9" i="16" s="1"/>
  <c r="G7" i="16" l="1"/>
  <c r="H8" i="16"/>
  <c r="J8" i="16" s="1"/>
  <c r="X78" i="5"/>
  <c r="X79" i="5"/>
  <c r="X80" i="5"/>
  <c r="X81" i="5"/>
  <c r="X82" i="5"/>
  <c r="X83" i="5"/>
  <c r="X84" i="5"/>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4" i="14"/>
  <c r="AC45" i="14"/>
  <c r="AC46" i="14"/>
  <c r="AC47" i="14"/>
  <c r="AC48" i="14"/>
  <c r="AC49" i="14"/>
  <c r="AC43" i="14"/>
  <c r="Y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4" i="14"/>
  <c r="X45" i="14"/>
  <c r="X46" i="14"/>
  <c r="X47" i="14"/>
  <c r="X48" i="14"/>
  <c r="X49" i="14"/>
  <c r="X43" i="14"/>
  <c r="S18"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4" i="14"/>
  <c r="L45" i="14"/>
  <c r="L46" i="14"/>
  <c r="L47" i="14"/>
  <c r="L48" i="14"/>
  <c r="L49" i="14"/>
  <c r="L50" i="14"/>
  <c r="L51" i="14"/>
  <c r="L52" i="14"/>
  <c r="L53" i="14"/>
  <c r="L54" i="14"/>
  <c r="L55" i="14"/>
  <c r="L56" i="14"/>
  <c r="L43" i="14"/>
  <c r="R16" i="14"/>
  <c r="S16" i="14" s="1"/>
  <c r="R17" i="14"/>
  <c r="S17" i="14" s="1"/>
  <c r="R18" i="14"/>
  <c r="R19" i="14"/>
  <c r="S19" i="14" s="1"/>
  <c r="R20" i="14"/>
  <c r="S20" i="14" s="1"/>
  <c r="R21" i="14"/>
  <c r="S21" i="14" s="1"/>
  <c r="R22" i="14"/>
  <c r="S22" i="14" s="1"/>
  <c r="R23" i="14"/>
  <c r="S23" i="14" s="1"/>
  <c r="R24" i="14"/>
  <c r="S24" i="14" s="1"/>
  <c r="R25" i="14"/>
  <c r="S25" i="14" s="1"/>
  <c r="R26" i="14"/>
  <c r="S26" i="14" s="1"/>
  <c r="R27" i="14"/>
  <c r="S27" i="14" s="1"/>
  <c r="R28" i="14"/>
  <c r="S28" i="14" s="1"/>
  <c r="R29" i="14"/>
  <c r="S29" i="14" s="1"/>
  <c r="R30" i="14"/>
  <c r="S30" i="14" s="1"/>
  <c r="R31" i="14"/>
  <c r="S31" i="14" s="1"/>
  <c r="R32" i="14"/>
  <c r="S32" i="14" s="1"/>
  <c r="R33" i="14"/>
  <c r="S33" i="14" s="1"/>
  <c r="R34" i="14"/>
  <c r="S34" i="14" s="1"/>
  <c r="R35" i="14"/>
  <c r="S35" i="14" s="1"/>
  <c r="R36" i="14"/>
  <c r="S36" i="14" s="1"/>
  <c r="R37" i="14"/>
  <c r="S37" i="14" s="1"/>
  <c r="R38" i="14"/>
  <c r="S38" i="14" s="1"/>
  <c r="R39" i="14"/>
  <c r="S39" i="14" s="1"/>
  <c r="R40" i="14"/>
  <c r="S40" i="14" s="1"/>
  <c r="R41" i="14"/>
  <c r="S41" i="14" s="1"/>
  <c r="R42" i="14"/>
  <c r="S42" i="14" s="1"/>
  <c r="R43" i="14"/>
  <c r="S43" i="14" s="1"/>
  <c r="R44" i="14"/>
  <c r="S44" i="14" s="1"/>
  <c r="R45" i="14"/>
  <c r="S45" i="14" s="1"/>
  <c r="R46" i="14"/>
  <c r="S46" i="14" s="1"/>
  <c r="R47" i="14"/>
  <c r="S47" i="14" s="1"/>
  <c r="R48" i="14"/>
  <c r="S48" i="14" s="1"/>
  <c r="R49" i="14"/>
  <c r="S49" i="14" s="1"/>
  <c r="AB15" i="14"/>
  <c r="AB14" i="14" s="1"/>
  <c r="AB13" i="14" s="1"/>
  <c r="AB12" i="14" s="1"/>
  <c r="AB11" i="14" s="1"/>
  <c r="AB10" i="14" s="1"/>
  <c r="AB9" i="14" s="1"/>
  <c r="AB8" i="14" s="1"/>
  <c r="AB7" i="14" s="1"/>
  <c r="AB6" i="14" s="1"/>
  <c r="AC6" i="14" s="1"/>
  <c r="W15" i="14"/>
  <c r="W14" i="14" s="1"/>
  <c r="X14" i="14" s="1"/>
  <c r="AC13" i="14" l="1"/>
  <c r="J7" i="16"/>
  <c r="G6" i="16"/>
  <c r="H7" i="16"/>
  <c r="AC12" i="14"/>
  <c r="AC11" i="14"/>
  <c r="AC10" i="14"/>
  <c r="AC9" i="14"/>
  <c r="X15" i="14"/>
  <c r="AC8" i="14"/>
  <c r="R15" i="14"/>
  <c r="S15" i="14" s="1"/>
  <c r="AC15" i="14"/>
  <c r="AC7" i="14"/>
  <c r="AC14" i="14"/>
  <c r="W13" i="14"/>
  <c r="X13" i="14" s="1"/>
  <c r="R14" i="14"/>
  <c r="S14" i="14" s="1"/>
  <c r="J6" i="16" l="1"/>
  <c r="J5" i="16" s="1"/>
  <c r="G5" i="16"/>
  <c r="H5" i="16" s="1"/>
  <c r="H6" i="16"/>
  <c r="W12" i="14"/>
  <c r="X12" i="14" s="1"/>
  <c r="R13" i="14"/>
  <c r="S13" i="14" s="1"/>
  <c r="W11" i="14" l="1"/>
  <c r="X11" i="14" s="1"/>
  <c r="R12" i="14"/>
  <c r="S12" i="14" s="1"/>
  <c r="W10" i="14" l="1"/>
  <c r="X10" i="14" s="1"/>
  <c r="R11" i="14"/>
  <c r="S11" i="14" s="1"/>
  <c r="W9" i="14" l="1"/>
  <c r="X9" i="14" s="1"/>
  <c r="R10" i="14"/>
  <c r="S10" i="14" s="1"/>
  <c r="W8" i="14" l="1"/>
  <c r="X8" i="14" s="1"/>
  <c r="R9" i="14"/>
  <c r="S9" i="14" s="1"/>
  <c r="W7" i="14" l="1"/>
  <c r="X7" i="14" s="1"/>
  <c r="R8" i="14"/>
  <c r="S8" i="14" s="1"/>
  <c r="W6" i="14" l="1"/>
  <c r="R7" i="14"/>
  <c r="S7" i="14" s="1"/>
  <c r="R6" i="14" l="1"/>
  <c r="S6" i="14" s="1"/>
  <c r="X6" i="14"/>
  <c r="Y17" i="14" l="1"/>
  <c r="Z17" i="14" s="1"/>
  <c r="Y18" i="14"/>
  <c r="Z18" i="14" s="1"/>
  <c r="Y19" i="14"/>
  <c r="Z19" i="14" s="1"/>
  <c r="Y20" i="14"/>
  <c r="Z20" i="14" s="1"/>
  <c r="Y21" i="14"/>
  <c r="Z21" i="14" s="1"/>
  <c r="Y22" i="14"/>
  <c r="Z22" i="14" s="1"/>
  <c r="Y23" i="14"/>
  <c r="Z23" i="14" s="1"/>
  <c r="Y24" i="14"/>
  <c r="Z24" i="14" s="1"/>
  <c r="Y25" i="14"/>
  <c r="Z25" i="14" s="1"/>
  <c r="Y26" i="14"/>
  <c r="Z26" i="14" s="1"/>
  <c r="Y27" i="14"/>
  <c r="Z27" i="14" s="1"/>
  <c r="Y28" i="14"/>
  <c r="Z28" i="14" s="1"/>
  <c r="Y29" i="14"/>
  <c r="Z29" i="14" s="1"/>
  <c r="Y30" i="14"/>
  <c r="Z30" i="14" s="1"/>
  <c r="Y31" i="14"/>
  <c r="Z31" i="14" s="1"/>
  <c r="Y32" i="14"/>
  <c r="Z32" i="14" s="1"/>
  <c r="Y33" i="14"/>
  <c r="Z33" i="14" s="1"/>
  <c r="Y34" i="14"/>
  <c r="Z34" i="14" s="1"/>
  <c r="Y35" i="14"/>
  <c r="Z35" i="14" s="1"/>
  <c r="Y36" i="14"/>
  <c r="Z36" i="14" s="1"/>
  <c r="Y37" i="14"/>
  <c r="Z37" i="14" s="1"/>
  <c r="Y38" i="14"/>
  <c r="Z38" i="14" s="1"/>
  <c r="Y39" i="14"/>
  <c r="Z39" i="14" s="1"/>
  <c r="Y40" i="14"/>
  <c r="Z40" i="14" s="1"/>
  <c r="Y41" i="14"/>
  <c r="Z41" i="14" s="1"/>
  <c r="Y42" i="14"/>
  <c r="Z42" i="14" s="1"/>
  <c r="Y43" i="14"/>
  <c r="Z43" i="14" s="1"/>
  <c r="Y44" i="14"/>
  <c r="Z44" i="14" s="1"/>
  <c r="Y45" i="14"/>
  <c r="Z45" i="14" s="1"/>
  <c r="Y46" i="14"/>
  <c r="Z46" i="14" s="1"/>
  <c r="Y47" i="14"/>
  <c r="Z47" i="14" s="1"/>
  <c r="Y48" i="14"/>
  <c r="Z48" i="14" s="1"/>
  <c r="Y49" i="14"/>
  <c r="Z49" i="14" s="1"/>
  <c r="Y16" i="14"/>
  <c r="Q34"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Q42" i="14" s="1"/>
  <c r="C44" i="14"/>
  <c r="C45" i="14"/>
  <c r="C46" i="14"/>
  <c r="C47" i="14"/>
  <c r="C48" i="14"/>
  <c r="C49" i="14"/>
  <c r="Q49" i="14" s="1"/>
  <c r="C50" i="14"/>
  <c r="Q50" i="14" s="1"/>
  <c r="C43" i="14"/>
  <c r="H6" i="14"/>
  <c r="J6" i="14" s="1"/>
  <c r="H7" i="14"/>
  <c r="J7" i="14" s="1"/>
  <c r="H8" i="14"/>
  <c r="J8" i="14" s="1"/>
  <c r="H9" i="14"/>
  <c r="J9" i="14" s="1"/>
  <c r="H10" i="14"/>
  <c r="J10" i="14" s="1"/>
  <c r="H11" i="14"/>
  <c r="J11" i="14" s="1"/>
  <c r="H12" i="14"/>
  <c r="J12" i="14" s="1"/>
  <c r="H13" i="14"/>
  <c r="J13" i="14" s="1"/>
  <c r="H14" i="14"/>
  <c r="J14" i="14" s="1"/>
  <c r="H15" i="14"/>
  <c r="J15" i="14" s="1"/>
  <c r="H16" i="14"/>
  <c r="J16" i="14" s="1"/>
  <c r="H17" i="14"/>
  <c r="J17" i="14" s="1"/>
  <c r="H18" i="14"/>
  <c r="J18" i="14" s="1"/>
  <c r="H19" i="14"/>
  <c r="J19" i="14" s="1"/>
  <c r="H20" i="14"/>
  <c r="J20" i="14" s="1"/>
  <c r="H21" i="14"/>
  <c r="J21" i="14" s="1"/>
  <c r="H22" i="14"/>
  <c r="J22" i="14" s="1"/>
  <c r="H23" i="14"/>
  <c r="J23" i="14" s="1"/>
  <c r="H24" i="14"/>
  <c r="J24" i="14" s="1"/>
  <c r="H25" i="14"/>
  <c r="J25" i="14" s="1"/>
  <c r="H26" i="14"/>
  <c r="J26" i="14" s="1"/>
  <c r="Q26" i="14" s="1"/>
  <c r="H27" i="14"/>
  <c r="J27" i="14" s="1"/>
  <c r="H28" i="14"/>
  <c r="J28" i="14" s="1"/>
  <c r="H29" i="14"/>
  <c r="J29" i="14" s="1"/>
  <c r="H30" i="14"/>
  <c r="J30" i="14" s="1"/>
  <c r="H31" i="14"/>
  <c r="J31" i="14" s="1"/>
  <c r="H32" i="14"/>
  <c r="J32" i="14" s="1"/>
  <c r="H33" i="14"/>
  <c r="J33" i="14" s="1"/>
  <c r="H34" i="14"/>
  <c r="J34" i="14" s="1"/>
  <c r="H35" i="14"/>
  <c r="J35" i="14" s="1"/>
  <c r="H36" i="14"/>
  <c r="J36" i="14" s="1"/>
  <c r="H37" i="14"/>
  <c r="J37" i="14" s="1"/>
  <c r="H38" i="14"/>
  <c r="J38" i="14" s="1"/>
  <c r="H39" i="14"/>
  <c r="J39" i="14" s="1"/>
  <c r="H40" i="14"/>
  <c r="J40" i="14" s="1"/>
  <c r="H41" i="14"/>
  <c r="J41" i="14" s="1"/>
  <c r="H42" i="14"/>
  <c r="J42" i="14" s="1"/>
  <c r="H44" i="14"/>
  <c r="J44" i="14" s="1"/>
  <c r="H45" i="14"/>
  <c r="J45" i="14" s="1"/>
  <c r="H46" i="14"/>
  <c r="J46" i="14" s="1"/>
  <c r="H47" i="14"/>
  <c r="J47" i="14" s="1"/>
  <c r="H48" i="14"/>
  <c r="J48" i="14" s="1"/>
  <c r="H49" i="14"/>
  <c r="J49" i="14" s="1"/>
  <c r="H43" i="14"/>
  <c r="J43" i="14" s="1"/>
  <c r="O7" i="14"/>
  <c r="P7" i="14" s="1"/>
  <c r="O8" i="14"/>
  <c r="P8" i="14" s="1"/>
  <c r="O9" i="14"/>
  <c r="P9" i="14" s="1"/>
  <c r="O10" i="14"/>
  <c r="P10" i="14" s="1"/>
  <c r="O11" i="14"/>
  <c r="P11" i="14" s="1"/>
  <c r="O12" i="14"/>
  <c r="P12" i="14" s="1"/>
  <c r="O13" i="14"/>
  <c r="P13" i="14" s="1"/>
  <c r="O14" i="14"/>
  <c r="P14" i="14" s="1"/>
  <c r="O15" i="14"/>
  <c r="P15" i="14" s="1"/>
  <c r="O16" i="14"/>
  <c r="P16" i="14" s="1"/>
  <c r="O17" i="14"/>
  <c r="P17" i="14" s="1"/>
  <c r="O18" i="14"/>
  <c r="P18" i="14" s="1"/>
  <c r="O19" i="14"/>
  <c r="P19" i="14" s="1"/>
  <c r="O20" i="14"/>
  <c r="P20" i="14" s="1"/>
  <c r="O21" i="14"/>
  <c r="P21" i="14" s="1"/>
  <c r="O22" i="14"/>
  <c r="P22" i="14" s="1"/>
  <c r="O23" i="14"/>
  <c r="P23" i="14" s="1"/>
  <c r="O24" i="14"/>
  <c r="P24" i="14" s="1"/>
  <c r="O25" i="14"/>
  <c r="P25" i="14" s="1"/>
  <c r="O26" i="14"/>
  <c r="P26" i="14" s="1"/>
  <c r="O27" i="14"/>
  <c r="P27" i="14" s="1"/>
  <c r="O28" i="14"/>
  <c r="P28" i="14" s="1"/>
  <c r="O29" i="14"/>
  <c r="P29" i="14" s="1"/>
  <c r="O30" i="14"/>
  <c r="P30" i="14" s="1"/>
  <c r="O31" i="14"/>
  <c r="P31" i="14" s="1"/>
  <c r="O32" i="14"/>
  <c r="P32" i="14" s="1"/>
  <c r="O33" i="14"/>
  <c r="P33" i="14" s="1"/>
  <c r="O34" i="14"/>
  <c r="P34" i="14" s="1"/>
  <c r="O35" i="14"/>
  <c r="P35" i="14" s="1"/>
  <c r="O36" i="14"/>
  <c r="P36" i="14" s="1"/>
  <c r="O37" i="14"/>
  <c r="P37" i="14" s="1"/>
  <c r="O38" i="14"/>
  <c r="P38" i="14" s="1"/>
  <c r="O39" i="14"/>
  <c r="P39" i="14" s="1"/>
  <c r="O40" i="14"/>
  <c r="P40" i="14" s="1"/>
  <c r="O41" i="14"/>
  <c r="P41" i="14" s="1"/>
  <c r="O42" i="14"/>
  <c r="P42" i="14" s="1"/>
  <c r="O43" i="14"/>
  <c r="P43" i="14" s="1"/>
  <c r="O44" i="14"/>
  <c r="P44" i="14" s="1"/>
  <c r="O45" i="14"/>
  <c r="P45" i="14" s="1"/>
  <c r="O46" i="14"/>
  <c r="P46" i="14" s="1"/>
  <c r="O47" i="14"/>
  <c r="P47" i="14" s="1"/>
  <c r="O48" i="14"/>
  <c r="P48" i="14" s="1"/>
  <c r="O49" i="14"/>
  <c r="P49" i="14" s="1"/>
  <c r="O50" i="14"/>
  <c r="P50" i="14" s="1"/>
  <c r="O54" i="14"/>
  <c r="O55" i="14"/>
  <c r="O56" i="14"/>
  <c r="O6" i="14"/>
  <c r="P6" i="14" s="1"/>
  <c r="Q13" i="14" l="1"/>
  <c r="Q18" i="14"/>
  <c r="Q10" i="14"/>
  <c r="Q7" i="14"/>
  <c r="Q48" i="14"/>
  <c r="Q15" i="14"/>
  <c r="Q38" i="14"/>
  <c r="Q14" i="14"/>
  <c r="Q46" i="14"/>
  <c r="Q28" i="14"/>
  <c r="Q12" i="14"/>
  <c r="Q44" i="14"/>
  <c r="Q35" i="14"/>
  <c r="Q27" i="14"/>
  <c r="Q19" i="14"/>
  <c r="Q11" i="14"/>
  <c r="Q39" i="14"/>
  <c r="Q31" i="14"/>
  <c r="Q47" i="14"/>
  <c r="Q22" i="14"/>
  <c r="Q37" i="14"/>
  <c r="Q45" i="14"/>
  <c r="Q20" i="14"/>
  <c r="Q43" i="14"/>
  <c r="Y15" i="14"/>
  <c r="Z16" i="14"/>
  <c r="Q29" i="14"/>
  <c r="Q41" i="14"/>
  <c r="Q33" i="14"/>
  <c r="Q25" i="14"/>
  <c r="Q17" i="14"/>
  <c r="Q9" i="14"/>
  <c r="Q23" i="14"/>
  <c r="Q30" i="14"/>
  <c r="Q21" i="14"/>
  <c r="Q36" i="14"/>
  <c r="Q40" i="14"/>
  <c r="Q32" i="14"/>
  <c r="Q24" i="14"/>
  <c r="Q16" i="14"/>
  <c r="Q8" i="14"/>
  <c r="Q6" i="14"/>
  <c r="M13" i="14"/>
  <c r="D7" i="14"/>
  <c r="D8" i="14"/>
  <c r="D9" i="14"/>
  <c r="D10" i="14"/>
  <c r="D11" i="14"/>
  <c r="D12" i="14"/>
  <c r="E12" i="14" s="1"/>
  <c r="N12" i="14" s="1"/>
  <c r="D13" i="14"/>
  <c r="E13" i="14" s="1"/>
  <c r="N13" i="14" s="1"/>
  <c r="D14" i="14"/>
  <c r="D15" i="14"/>
  <c r="D16" i="14"/>
  <c r="D17" i="14"/>
  <c r="D18" i="14"/>
  <c r="D19" i="14"/>
  <c r="E19" i="14" s="1"/>
  <c r="N19" i="14" s="1"/>
  <c r="D20" i="14"/>
  <c r="E20" i="14" s="1"/>
  <c r="N20" i="14" s="1"/>
  <c r="D21" i="14"/>
  <c r="D22" i="14"/>
  <c r="D23" i="14"/>
  <c r="D24" i="14"/>
  <c r="D25" i="14"/>
  <c r="D26" i="14"/>
  <c r="D27" i="14"/>
  <c r="D28" i="14"/>
  <c r="E28" i="14" s="1"/>
  <c r="N28" i="14" s="1"/>
  <c r="D29" i="14"/>
  <c r="E29" i="14" s="1"/>
  <c r="N29" i="14" s="1"/>
  <c r="D30" i="14"/>
  <c r="E30" i="14" s="1"/>
  <c r="N30" i="14" s="1"/>
  <c r="D31" i="14"/>
  <c r="D32" i="14"/>
  <c r="D33" i="14"/>
  <c r="D34" i="14"/>
  <c r="D35" i="14"/>
  <c r="D36" i="14"/>
  <c r="D37" i="14"/>
  <c r="E37" i="14" s="1"/>
  <c r="N37" i="14" s="1"/>
  <c r="D38" i="14"/>
  <c r="D39" i="14"/>
  <c r="D40" i="14"/>
  <c r="D41" i="14"/>
  <c r="D42" i="14"/>
  <c r="D43" i="14"/>
  <c r="D44" i="14"/>
  <c r="E44" i="14" s="1"/>
  <c r="N44" i="14" s="1"/>
  <c r="D45" i="14"/>
  <c r="E45" i="14" s="1"/>
  <c r="N45" i="14" s="1"/>
  <c r="D46" i="14"/>
  <c r="D47" i="14"/>
  <c r="D48" i="14"/>
  <c r="D49" i="14"/>
  <c r="D50" i="14"/>
  <c r="D6" i="14"/>
  <c r="T7" i="14"/>
  <c r="U7" i="14" s="1"/>
  <c r="T8" i="14"/>
  <c r="U8" i="14" s="1"/>
  <c r="T9" i="14"/>
  <c r="U9" i="14" s="1"/>
  <c r="T10" i="14"/>
  <c r="U10" i="14" s="1"/>
  <c r="T11" i="14"/>
  <c r="U11" i="14" s="1"/>
  <c r="T12" i="14"/>
  <c r="U12" i="14" s="1"/>
  <c r="T13" i="14"/>
  <c r="U13" i="14" s="1"/>
  <c r="T14" i="14"/>
  <c r="U14" i="14" s="1"/>
  <c r="T15" i="14"/>
  <c r="U15" i="14" s="1"/>
  <c r="T16" i="14"/>
  <c r="U16" i="14" s="1"/>
  <c r="T17" i="14"/>
  <c r="U17" i="14" s="1"/>
  <c r="T18" i="14"/>
  <c r="U18" i="14" s="1"/>
  <c r="T19" i="14"/>
  <c r="U19" i="14" s="1"/>
  <c r="T20" i="14"/>
  <c r="U20" i="14" s="1"/>
  <c r="T21" i="14"/>
  <c r="U21" i="14" s="1"/>
  <c r="T22" i="14"/>
  <c r="U22" i="14" s="1"/>
  <c r="T23" i="14"/>
  <c r="U23" i="14" s="1"/>
  <c r="T24" i="14"/>
  <c r="U24" i="14" s="1"/>
  <c r="T25" i="14"/>
  <c r="U25" i="14" s="1"/>
  <c r="T26" i="14"/>
  <c r="U26" i="14" s="1"/>
  <c r="T27" i="14"/>
  <c r="U27" i="14" s="1"/>
  <c r="T28" i="14"/>
  <c r="U28" i="14" s="1"/>
  <c r="T29" i="14"/>
  <c r="U29" i="14" s="1"/>
  <c r="T30" i="14"/>
  <c r="U30" i="14" s="1"/>
  <c r="T31" i="14"/>
  <c r="U31" i="14" s="1"/>
  <c r="T32" i="14"/>
  <c r="U32" i="14" s="1"/>
  <c r="T33" i="14"/>
  <c r="U33" i="14" s="1"/>
  <c r="T34" i="14"/>
  <c r="U34" i="14" s="1"/>
  <c r="T35" i="14"/>
  <c r="U35" i="14" s="1"/>
  <c r="T36" i="14"/>
  <c r="U36" i="14" s="1"/>
  <c r="T37" i="14"/>
  <c r="U37" i="14" s="1"/>
  <c r="T38" i="14"/>
  <c r="U38" i="14" s="1"/>
  <c r="T39" i="14"/>
  <c r="U39" i="14" s="1"/>
  <c r="T40" i="14"/>
  <c r="U40" i="14" s="1"/>
  <c r="T41" i="14"/>
  <c r="U41" i="14" s="1"/>
  <c r="T42" i="14"/>
  <c r="U42" i="14" s="1"/>
  <c r="T43" i="14"/>
  <c r="U43" i="14" s="1"/>
  <c r="T44" i="14"/>
  <c r="U44" i="14" s="1"/>
  <c r="T45" i="14"/>
  <c r="U45" i="14" s="1"/>
  <c r="T46" i="14"/>
  <c r="U46" i="14" s="1"/>
  <c r="T47" i="14"/>
  <c r="U47" i="14" s="1"/>
  <c r="T48" i="14"/>
  <c r="U48" i="14" s="1"/>
  <c r="T49" i="14"/>
  <c r="U49" i="14" s="1"/>
  <c r="T50" i="14"/>
  <c r="U50" i="14" s="1"/>
  <c r="T6" i="14"/>
  <c r="U6" i="14" s="1"/>
  <c r="AD4" i="14"/>
  <c r="Y14" i="14" l="1"/>
  <c r="Z15" i="14"/>
  <c r="M45" i="14"/>
  <c r="M30" i="14"/>
  <c r="M29" i="14"/>
  <c r="M28" i="14"/>
  <c r="M20" i="14"/>
  <c r="M35" i="14"/>
  <c r="E35" i="14"/>
  <c r="M11" i="14"/>
  <c r="E11" i="14"/>
  <c r="M6" i="14"/>
  <c r="E6" i="14"/>
  <c r="M50" i="14"/>
  <c r="E50" i="14"/>
  <c r="N50" i="14" s="1"/>
  <c r="M26" i="14"/>
  <c r="E26" i="14"/>
  <c r="M33" i="14"/>
  <c r="E33" i="14"/>
  <c r="M25" i="14"/>
  <c r="E25" i="14"/>
  <c r="M17" i="14"/>
  <c r="E17" i="14"/>
  <c r="M9" i="14"/>
  <c r="E9" i="14"/>
  <c r="M16" i="14"/>
  <c r="E16" i="14"/>
  <c r="M27" i="14"/>
  <c r="E27" i="14"/>
  <c r="M41" i="14"/>
  <c r="E41" i="14"/>
  <c r="M48" i="14"/>
  <c r="E48" i="14"/>
  <c r="N48" i="14" s="1"/>
  <c r="M47" i="14"/>
  <c r="E47" i="14"/>
  <c r="N47" i="14" s="1"/>
  <c r="M39" i="14"/>
  <c r="E39" i="14"/>
  <c r="M31" i="14"/>
  <c r="E31" i="14"/>
  <c r="M23" i="14"/>
  <c r="E23" i="14"/>
  <c r="M15" i="14"/>
  <c r="E15" i="14"/>
  <c r="M7" i="14"/>
  <c r="E7" i="14"/>
  <c r="M19" i="14"/>
  <c r="M18" i="14"/>
  <c r="E18" i="14"/>
  <c r="M40" i="14"/>
  <c r="E40" i="14"/>
  <c r="M14" i="14"/>
  <c r="E14" i="14"/>
  <c r="M42" i="14"/>
  <c r="E42" i="14"/>
  <c r="M10" i="14"/>
  <c r="E10" i="14"/>
  <c r="M24" i="14"/>
  <c r="E24" i="14"/>
  <c r="M46" i="14"/>
  <c r="E46" i="14"/>
  <c r="N46" i="14" s="1"/>
  <c r="M38" i="14"/>
  <c r="E38" i="14"/>
  <c r="M22" i="14"/>
  <c r="E22" i="14"/>
  <c r="M21" i="14"/>
  <c r="E21" i="14"/>
  <c r="M44" i="14"/>
  <c r="M12" i="14"/>
  <c r="M43" i="14"/>
  <c r="E43" i="14"/>
  <c r="M34" i="14"/>
  <c r="E34" i="14"/>
  <c r="M49" i="14"/>
  <c r="E49" i="14"/>
  <c r="N49" i="14" s="1"/>
  <c r="M32" i="14"/>
  <c r="E32" i="14"/>
  <c r="M8" i="14"/>
  <c r="E8" i="14"/>
  <c r="M36" i="14"/>
  <c r="E36" i="14"/>
  <c r="M37" i="14"/>
  <c r="A7" i="14"/>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34" i="5"/>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6" i="10"/>
  <c r="N15" i="14" l="1"/>
  <c r="AE15" i="14"/>
  <c r="N16" i="14"/>
  <c r="AE16" i="14" s="1"/>
  <c r="N21" i="14"/>
  <c r="N24" i="14"/>
  <c r="AE24" i="14" s="1"/>
  <c r="N40" i="14"/>
  <c r="AE40" i="14"/>
  <c r="N33" i="14"/>
  <c r="AE33" i="14" s="1"/>
  <c r="N36" i="14"/>
  <c r="N34" i="14"/>
  <c r="AE34" i="14" s="1"/>
  <c r="N18" i="14"/>
  <c r="AE18" i="14"/>
  <c r="AE47" i="14"/>
  <c r="N31" i="14"/>
  <c r="AE31" i="14" s="1"/>
  <c r="N41" i="14"/>
  <c r="N17" i="14"/>
  <c r="AE28" i="14"/>
  <c r="N11" i="14"/>
  <c r="N26" i="14"/>
  <c r="N8" i="14"/>
  <c r="N43" i="14"/>
  <c r="AE30" i="14" s="1"/>
  <c r="AE20" i="14"/>
  <c r="AE43" i="14"/>
  <c r="N38" i="14"/>
  <c r="AE38" i="14" s="1"/>
  <c r="N42" i="14"/>
  <c r="AE19" i="14"/>
  <c r="N9" i="14"/>
  <c r="N35" i="14"/>
  <c r="N10" i="14"/>
  <c r="N7" i="14"/>
  <c r="N39" i="14"/>
  <c r="AE39" i="14"/>
  <c r="N27" i="14"/>
  <c r="N25" i="14"/>
  <c r="N6" i="14"/>
  <c r="AE46" i="14"/>
  <c r="N23" i="14"/>
  <c r="N22" i="14"/>
  <c r="AE22" i="14"/>
  <c r="N32" i="14"/>
  <c r="AE32" i="14"/>
  <c r="N14" i="14"/>
  <c r="AE14" i="14"/>
  <c r="Y13" i="14"/>
  <c r="Z14" i="14"/>
  <c r="AA52" i="7"/>
  <c r="AA51" i="7" s="1"/>
  <c r="AA50" i="7" s="1"/>
  <c r="AA49" i="7" s="1"/>
  <c r="AA48" i="7" s="1"/>
  <c r="AA47" i="7" s="1"/>
  <c r="AA46" i="7" s="1"/>
  <c r="AA45" i="7" s="1"/>
  <c r="AA44" i="7" s="1"/>
  <c r="AA43" i="7" s="1"/>
  <c r="AA42" i="7" s="1"/>
  <c r="AA41" i="7" s="1"/>
  <c r="AA40" i="7" s="1"/>
  <c r="AA39" i="7" s="1"/>
  <c r="AA38" i="7" s="1"/>
  <c r="AA37" i="7" s="1"/>
  <c r="AA36" i="7" s="1"/>
  <c r="AA35" i="7" s="1"/>
  <c r="AA34" i="7" s="1"/>
  <c r="AA33" i="7" s="1"/>
  <c r="AA32" i="7" s="1"/>
  <c r="AA31" i="7" s="1"/>
  <c r="AA30" i="7" s="1"/>
  <c r="AA29" i="7" s="1"/>
  <c r="AA28" i="7" s="1"/>
  <c r="AA27" i="7" s="1"/>
  <c r="AA26" i="7" s="1"/>
  <c r="AA25" i="7" s="1"/>
  <c r="AA24" i="7" s="1"/>
  <c r="AA23" i="7" s="1"/>
  <c r="AA22" i="7" s="1"/>
  <c r="AA21" i="7" s="1"/>
  <c r="AA20" i="7" s="1"/>
  <c r="AA19" i="7" s="1"/>
  <c r="AA18" i="7" s="1"/>
  <c r="AA17" i="7" s="1"/>
  <c r="AA16" i="7" s="1"/>
  <c r="AA15" i="7" s="1"/>
  <c r="AA14" i="7" s="1"/>
  <c r="AA13" i="7" s="1"/>
  <c r="AA12" i="7" s="1"/>
  <c r="AA11" i="7" s="1"/>
  <c r="AA10" i="7" s="1"/>
  <c r="AA9" i="7" s="1"/>
  <c r="AA8" i="7" s="1"/>
  <c r="AA7" i="7" s="1"/>
  <c r="AA6" i="7" s="1"/>
  <c r="AA5" i="7" s="1"/>
  <c r="Z29" i="7"/>
  <c r="Z30" i="7" s="1"/>
  <c r="Z31" i="7" s="1"/>
  <c r="Z32" i="7" s="1"/>
  <c r="Z33" i="7" s="1"/>
  <c r="Z34" i="7" s="1"/>
  <c r="Z35" i="7" s="1"/>
  <c r="Z36" i="7" s="1"/>
  <c r="Z37" i="7" s="1"/>
  <c r="Z38" i="7" s="1"/>
  <c r="Z39" i="7" s="1"/>
  <c r="Z40" i="7" s="1"/>
  <c r="Z41" i="7" s="1"/>
  <c r="Z42" i="7"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G33" i="14" l="1"/>
  <c r="V61" i="5"/>
  <c r="X61" i="5" s="1"/>
  <c r="V59" i="5"/>
  <c r="X59" i="5" s="1"/>
  <c r="AG31" i="14"/>
  <c r="V58" i="5"/>
  <c r="X58" i="5" s="1"/>
  <c r="V52" i="5"/>
  <c r="X52" i="5" s="1"/>
  <c r="AG24" i="14"/>
  <c r="V44" i="5"/>
  <c r="X44" i="5" s="1"/>
  <c r="AG16" i="14"/>
  <c r="V66" i="5"/>
  <c r="X66" i="5" s="1"/>
  <c r="AG34" i="14"/>
  <c r="V62" i="5"/>
  <c r="X62" i="5" s="1"/>
  <c r="V74" i="5"/>
  <c r="X74" i="5" s="1"/>
  <c r="AG20" i="14"/>
  <c r="V48" i="5"/>
  <c r="X48" i="5" s="1"/>
  <c r="V43" i="5"/>
  <c r="X43" i="5" s="1"/>
  <c r="AG15" i="14"/>
  <c r="V50" i="5"/>
  <c r="X50" i="5" s="1"/>
  <c r="AG22" i="14"/>
  <c r="AE41" i="14"/>
  <c r="AE26" i="14"/>
  <c r="AE36" i="14"/>
  <c r="AE21" i="14"/>
  <c r="V75" i="5"/>
  <c r="X75" i="5" s="1"/>
  <c r="AG47" i="14"/>
  <c r="AE48" i="14"/>
  <c r="AE23" i="14"/>
  <c r="AE27" i="14"/>
  <c r="AE35" i="14"/>
  <c r="V42" i="5"/>
  <c r="X42" i="5" s="1"/>
  <c r="V71" i="5"/>
  <c r="X71" i="5" s="1"/>
  <c r="AG43" i="14"/>
  <c r="AG28" i="14"/>
  <c r="V56" i="5"/>
  <c r="X56" i="5" s="1"/>
  <c r="V60" i="5"/>
  <c r="X60" i="5" s="1"/>
  <c r="AG32" i="14"/>
  <c r="AE25" i="14"/>
  <c r="AE42" i="14"/>
  <c r="V67" i="5"/>
  <c r="X67" i="5" s="1"/>
  <c r="AG39" i="14"/>
  <c r="V46" i="5"/>
  <c r="X46" i="5" s="1"/>
  <c r="V68" i="5"/>
  <c r="X68" i="5" s="1"/>
  <c r="AG40" i="14"/>
  <c r="AG19" i="14"/>
  <c r="V47" i="5"/>
  <c r="X47" i="5" s="1"/>
  <c r="AE29" i="14"/>
  <c r="AE49" i="14"/>
  <c r="AE13" i="14"/>
  <c r="AE44" i="14"/>
  <c r="AE17" i="14"/>
  <c r="AE37" i="14"/>
  <c r="AG38" i="14" s="1"/>
  <c r="AE45" i="14"/>
  <c r="AG46" i="14" s="1"/>
  <c r="Y12" i="14"/>
  <c r="Z13" i="14"/>
  <c r="V76" i="5" l="1"/>
  <c r="X76" i="5" s="1"/>
  <c r="AG48" i="14"/>
  <c r="AG29" i="14"/>
  <c r="V57" i="5"/>
  <c r="X57" i="5" s="1"/>
  <c r="AG30" i="14"/>
  <c r="V41" i="5"/>
  <c r="X41" i="5" s="1"/>
  <c r="AG49" i="14"/>
  <c r="V77" i="5"/>
  <c r="X77" i="5" s="1"/>
  <c r="AG42" i="14"/>
  <c r="V70" i="5"/>
  <c r="X70" i="5" s="1"/>
  <c r="AG14" i="14"/>
  <c r="AG21" i="14"/>
  <c r="V49" i="5"/>
  <c r="X49" i="5" s="1"/>
  <c r="AG25" i="14"/>
  <c r="V53" i="5"/>
  <c r="X53" i="5" s="1"/>
  <c r="AG36" i="14"/>
  <c r="V64" i="5"/>
  <c r="X64" i="5" s="1"/>
  <c r="AG37" i="14"/>
  <c r="V65" i="5"/>
  <c r="X65" i="5" s="1"/>
  <c r="V63" i="5"/>
  <c r="X63" i="5" s="1"/>
  <c r="AG35" i="14"/>
  <c r="AG26" i="14"/>
  <c r="V54" i="5"/>
  <c r="X54" i="5" s="1"/>
  <c r="AG17" i="14"/>
  <c r="V45" i="5"/>
  <c r="X45" i="5" s="1"/>
  <c r="AG27" i="14"/>
  <c r="V55" i="5"/>
  <c r="X55" i="5" s="1"/>
  <c r="AG41" i="14"/>
  <c r="V69" i="5"/>
  <c r="X69" i="5" s="1"/>
  <c r="AG45" i="14"/>
  <c r="V73" i="5"/>
  <c r="X73" i="5" s="1"/>
  <c r="AG44" i="14"/>
  <c r="V72" i="5"/>
  <c r="X72" i="5" s="1"/>
  <c r="AG18" i="14"/>
  <c r="V51" i="5"/>
  <c r="X51" i="5" s="1"/>
  <c r="AG23" i="14"/>
  <c r="Y11" i="14"/>
  <c r="Z12" i="14"/>
  <c r="AE12" i="14" s="1"/>
  <c r="AG13"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V40" i="5" l="1"/>
  <c r="X40" i="5" s="1"/>
  <c r="Y10" i="14"/>
  <c r="Z11" i="14"/>
  <c r="AE11" i="14" s="1"/>
  <c r="V39" i="5" l="1"/>
  <c r="X39" i="5" s="1"/>
  <c r="AG12" i="14"/>
  <c r="Y9" i="14"/>
  <c r="Z10" i="14"/>
  <c r="AE10" i="14" s="1"/>
  <c r="BI61" i="7"/>
  <c r="BI62" i="7"/>
  <c r="BI63" i="7"/>
  <c r="BI64" i="7"/>
  <c r="BI65" i="7"/>
  <c r="BI66" i="7"/>
  <c r="BI67" i="7"/>
  <c r="BI68" i="7"/>
  <c r="BI69" i="7"/>
  <c r="BI70" i="7"/>
  <c r="BI71" i="7"/>
  <c r="BI72" i="7"/>
  <c r="BI73" i="7"/>
  <c r="BI74" i="7"/>
  <c r="BI75" i="7"/>
  <c r="BI76" i="7"/>
  <c r="BI77" i="7"/>
  <c r="BJ54" i="7"/>
  <c r="BJ55" i="7"/>
  <c r="BJ56" i="7"/>
  <c r="BJ57" i="7"/>
  <c r="BJ58" i="7"/>
  <c r="BJ59" i="7"/>
  <c r="BJ60" i="7"/>
  <c r="BJ61" i="7"/>
  <c r="BJ62" i="7"/>
  <c r="BJ63" i="7"/>
  <c r="BJ64" i="7"/>
  <c r="BJ65" i="7"/>
  <c r="BJ66" i="7"/>
  <c r="BJ67" i="7"/>
  <c r="BJ68" i="7"/>
  <c r="BJ69" i="7"/>
  <c r="BJ70" i="7"/>
  <c r="BJ71" i="7"/>
  <c r="BJ72" i="7"/>
  <c r="BJ73" i="7"/>
  <c r="BJ74" i="7"/>
  <c r="BJ75" i="7"/>
  <c r="BJ76" i="7"/>
  <c r="BJ77" i="7"/>
  <c r="BJ53"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W76" i="7" s="1"/>
  <c r="S77" i="7"/>
  <c r="W77" i="7" s="1"/>
  <c r="S78" i="7"/>
  <c r="W78" i="7" s="1"/>
  <c r="S19" i="7"/>
  <c r="BJ78" i="7"/>
  <c r="BJ79" i="7"/>
  <c r="I79" i="5" s="1"/>
  <c r="BJ80" i="7"/>
  <c r="I80" i="5" s="1"/>
  <c r="BJ81" i="7"/>
  <c r="I81" i="5" s="1"/>
  <c r="BJ82" i="7"/>
  <c r="I82" i="5" s="1"/>
  <c r="BJ83" i="7"/>
  <c r="I83" i="5" s="1"/>
  <c r="BJ84" i="7"/>
  <c r="I84" i="5" s="1"/>
  <c r="I78" i="5" l="1"/>
  <c r="AZ78" i="7"/>
  <c r="BC76" i="7"/>
  <c r="BC77" i="7"/>
  <c r="I72" i="5"/>
  <c r="I71" i="5"/>
  <c r="I63" i="5"/>
  <c r="I55" i="5"/>
  <c r="I53" i="5"/>
  <c r="I70" i="5"/>
  <c r="I62" i="5"/>
  <c r="I54" i="5"/>
  <c r="I77" i="5"/>
  <c r="I69" i="5"/>
  <c r="I61" i="5"/>
  <c r="I76" i="5"/>
  <c r="I68" i="5"/>
  <c r="I60" i="5"/>
  <c r="I75" i="5"/>
  <c r="I67" i="5"/>
  <c r="I59" i="5"/>
  <c r="I64" i="5"/>
  <c r="I56" i="5"/>
  <c r="I74" i="5"/>
  <c r="I66" i="5"/>
  <c r="I58" i="5"/>
  <c r="I73" i="5"/>
  <c r="I65" i="5"/>
  <c r="I57" i="5"/>
  <c r="V38" i="5"/>
  <c r="X38" i="5" s="1"/>
  <c r="AG11" i="14"/>
  <c r="Y8" i="14"/>
  <c r="Z9" i="14"/>
  <c r="AE9" i="14" s="1"/>
  <c r="G5" i="2"/>
  <c r="G6" i="2"/>
  <c r="G7" i="2"/>
  <c r="G8" i="2"/>
  <c r="G9" i="2"/>
  <c r="G10" i="2"/>
  <c r="G11" i="2"/>
  <c r="G12" i="2"/>
  <c r="G13" i="2"/>
  <c r="G14" i="2"/>
  <c r="G15" i="2"/>
  <c r="G16" i="2"/>
  <c r="G17" i="2"/>
  <c r="G18" i="2"/>
  <c r="L78" i="7"/>
  <c r="K75" i="2"/>
  <c r="K76" i="2"/>
  <c r="K77" i="2"/>
  <c r="K78" i="2"/>
  <c r="J75" i="2"/>
  <c r="J76" i="2"/>
  <c r="J77" i="2"/>
  <c r="L75" i="7"/>
  <c r="L76" i="7"/>
  <c r="L77"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19" i="7"/>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19" i="2"/>
  <c r="BA77" i="7" l="1"/>
  <c r="BA76" i="7"/>
  <c r="V37" i="5"/>
  <c r="X37" i="5" s="1"/>
  <c r="AG10" i="14"/>
  <c r="Z8" i="14"/>
  <c r="AE8" i="14" s="1"/>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AH60" i="7"/>
  <c r="AH61" i="7"/>
  <c r="AH62" i="7"/>
  <c r="AH63" i="7"/>
  <c r="AH64" i="7"/>
  <c r="AH65" i="7"/>
  <c r="AH66" i="7"/>
  <c r="AH67" i="7"/>
  <c r="AH68" i="7"/>
  <c r="AH69" i="7"/>
  <c r="AH70" i="7"/>
  <c r="AH71" i="7"/>
  <c r="AH72" i="7"/>
  <c r="AH73" i="7"/>
  <c r="AH74" i="7"/>
  <c r="AH75" i="7"/>
  <c r="AH76" i="7"/>
  <c r="AH77" i="7"/>
  <c r="AH78" i="7"/>
  <c r="O75" i="1"/>
  <c r="O76" i="1"/>
  <c r="O77" i="1"/>
  <c r="O79" i="1"/>
  <c r="O80" i="1"/>
  <c r="O81" i="1"/>
  <c r="O82" i="1"/>
  <c r="O83" i="1"/>
  <c r="O84" i="1"/>
  <c r="O78" i="1"/>
  <c r="M83" i="1"/>
  <c r="V36" i="5" l="1"/>
  <c r="X36" i="5" s="1"/>
  <c r="AG9" i="14"/>
  <c r="Y6" i="14"/>
  <c r="Z6" i="14" s="1"/>
  <c r="AE6" i="14" s="1"/>
  <c r="Z7" i="14"/>
  <c r="AE7" i="14" s="1"/>
  <c r="AG8" i="14" s="1"/>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V34" i="5" l="1"/>
  <c r="X34" i="5" s="1"/>
  <c r="V35" i="5"/>
  <c r="X35" i="5" s="1"/>
  <c r="AG7" i="14"/>
  <c r="DP15" i="5" l="1"/>
  <c r="DP16" i="5"/>
  <c r="DP17" i="5"/>
  <c r="DP18" i="5"/>
  <c r="DP19" i="5"/>
  <c r="DP20" i="5"/>
  <c r="DP21" i="5"/>
  <c r="DP22" i="5"/>
  <c r="DP23" i="5"/>
  <c r="DP24" i="5"/>
  <c r="DP25" i="5"/>
  <c r="DP26" i="5"/>
  <c r="DP27" i="5"/>
  <c r="DP28" i="5"/>
  <c r="DP29" i="5"/>
  <c r="DP30" i="5"/>
  <c r="DP31" i="5"/>
  <c r="DP32" i="5"/>
  <c r="DP33" i="5"/>
  <c r="DP34" i="5"/>
  <c r="DP35" i="5"/>
  <c r="DP36" i="5"/>
  <c r="DP37" i="5"/>
  <c r="DP38" i="5"/>
  <c r="DP39" i="5"/>
  <c r="DP40" i="5"/>
  <c r="DP41" i="5"/>
  <c r="DP42" i="5"/>
  <c r="DP43" i="5"/>
  <c r="DP44" i="5"/>
  <c r="DP45" i="5"/>
  <c r="DP46" i="5"/>
  <c r="DP47" i="5"/>
  <c r="DP48" i="5"/>
  <c r="DP49" i="5"/>
  <c r="DP50" i="5"/>
  <c r="DP51" i="5"/>
  <c r="DP52" i="5"/>
  <c r="DP53" i="5"/>
  <c r="DP54" i="5"/>
  <c r="DP55" i="5"/>
  <c r="DP56" i="5"/>
  <c r="DP57" i="5"/>
  <c r="DP58" i="5"/>
  <c r="DP59" i="5"/>
  <c r="DP60" i="5"/>
  <c r="DP61" i="5"/>
  <c r="DP62" i="5"/>
  <c r="DP63" i="5"/>
  <c r="DP64" i="5"/>
  <c r="DP65" i="5"/>
  <c r="DP66" i="5"/>
  <c r="DP67" i="5"/>
  <c r="DP68" i="5"/>
  <c r="DP69" i="5"/>
  <c r="DP70" i="5"/>
  <c r="DP71" i="5"/>
  <c r="DP72" i="5"/>
  <c r="DP73" i="5"/>
  <c r="DP74" i="5"/>
  <c r="DP75" i="5"/>
  <c r="DP76" i="5"/>
  <c r="DP77" i="5"/>
  <c r="DP78" i="5"/>
  <c r="DP14" i="5"/>
  <c r="AV67" i="5" l="1"/>
  <c r="AV68" i="5"/>
  <c r="AV69" i="5"/>
  <c r="AV70" i="5"/>
  <c r="AV71" i="5"/>
  <c r="AV72" i="5"/>
  <c r="AV73" i="5"/>
  <c r="AV74" i="5"/>
  <c r="AV75" i="5"/>
  <c r="AV76" i="5"/>
  <c r="AV77" i="5"/>
  <c r="AV78" i="5"/>
  <c r="AV79" i="5"/>
  <c r="AP79" i="5" s="1"/>
  <c r="AV80" i="5"/>
  <c r="AP80" i="5" s="1"/>
  <c r="AV81" i="5"/>
  <c r="AV82" i="5"/>
  <c r="AV83" i="5"/>
  <c r="AP83" i="5" s="1"/>
  <c r="AV84" i="5"/>
  <c r="AV66" i="5"/>
  <c r="AV59" i="5"/>
  <c r="AV60" i="5"/>
  <c r="AV61" i="5"/>
  <c r="AV62" i="5"/>
  <c r="AV63" i="5"/>
  <c r="AV58" i="5"/>
  <c r="AP82" i="5" l="1"/>
  <c r="AP78" i="5"/>
  <c r="AP81" i="5"/>
  <c r="AL20" i="7" l="1"/>
  <c r="AM20" i="7" s="1"/>
  <c r="AL21" i="7"/>
  <c r="AM21" i="7" s="1"/>
  <c r="AL22" i="7"/>
  <c r="AM22" i="7" s="1"/>
  <c r="AL23" i="7"/>
  <c r="AM23" i="7" s="1"/>
  <c r="AL24" i="7"/>
  <c r="AM24" i="7" s="1"/>
  <c r="AL25" i="7"/>
  <c r="AM25" i="7" s="1"/>
  <c r="AL26" i="7"/>
  <c r="AM26" i="7" s="1"/>
  <c r="AL27" i="7"/>
  <c r="AM27" i="7" s="1"/>
  <c r="AL28" i="7"/>
  <c r="AM28" i="7" s="1"/>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19" i="7"/>
  <c r="AM19" i="7" s="1"/>
  <c r="AM54" i="7" l="1"/>
  <c r="AM38" i="7"/>
  <c r="AM30" i="7"/>
  <c r="AM53" i="7"/>
  <c r="AM37" i="7"/>
  <c r="AM29" i="7"/>
  <c r="AM44" i="7"/>
  <c r="AM36" i="7"/>
  <c r="AM78" i="7"/>
  <c r="AM69" i="7"/>
  <c r="AM60" i="7"/>
  <c r="AM75" i="7"/>
  <c r="AM67" i="7"/>
  <c r="AM59" i="7"/>
  <c r="AM51" i="7"/>
  <c r="AM43" i="7"/>
  <c r="AM35" i="7"/>
  <c r="AM46" i="7"/>
  <c r="AM66" i="7"/>
  <c r="AM58" i="7"/>
  <c r="AM50" i="7"/>
  <c r="AM42" i="7"/>
  <c r="AM34" i="7"/>
  <c r="AM70" i="7"/>
  <c r="AM61" i="7"/>
  <c r="AM52" i="7"/>
  <c r="AM74" i="7"/>
  <c r="AM73" i="7"/>
  <c r="AM65" i="7"/>
  <c r="AM57" i="7"/>
  <c r="AM49" i="7"/>
  <c r="AM41" i="7"/>
  <c r="AM33" i="7"/>
  <c r="AM45" i="7"/>
  <c r="AM76" i="7"/>
  <c r="AM72" i="7"/>
  <c r="AM64" i="7"/>
  <c r="AM56" i="7"/>
  <c r="AM48" i="7"/>
  <c r="AM40" i="7"/>
  <c r="AM32" i="7"/>
  <c r="AM62" i="7"/>
  <c r="AM77" i="7"/>
  <c r="AM68" i="7"/>
  <c r="AM71" i="7"/>
  <c r="AM63" i="7"/>
  <c r="AM55" i="7"/>
  <c r="AM47" i="7"/>
  <c r="AM39" i="7"/>
  <c r="AM31" i="7"/>
  <c r="M79" i="1" l="1"/>
  <c r="M80" i="1"/>
  <c r="M81" i="1"/>
  <c r="M82" i="1"/>
  <c r="M84" i="1"/>
  <c r="M78" i="1"/>
  <c r="M75" i="1"/>
  <c r="M76" i="1" s="1"/>
  <c r="M77" i="1" s="1"/>
  <c r="G86" i="1"/>
  <c r="D76" i="1"/>
  <c r="D77" i="1" s="1"/>
  <c r="X27" i="7" l="1"/>
  <c r="X26" i="7" s="1"/>
  <c r="X25" i="7" s="1"/>
  <c r="X24" i="7" s="1"/>
  <c r="X23" i="7" s="1"/>
  <c r="X22" i="7" s="1"/>
  <c r="X21" i="7" s="1"/>
  <c r="X20" i="7" s="1"/>
  <c r="X19" i="7" s="1"/>
  <c r="X18" i="7" s="1"/>
  <c r="X17" i="7" s="1"/>
  <c r="X16" i="7" s="1"/>
  <c r="X15" i="7" s="1"/>
  <c r="X14" i="7" s="1"/>
  <c r="X13" i="7" s="1"/>
  <c r="X12" i="7" s="1"/>
  <c r="X11" i="7" s="1"/>
  <c r="X10" i="7" s="1"/>
  <c r="X9" i="7" s="1"/>
  <c r="X8" i="7" s="1"/>
  <c r="X7" i="7" s="1"/>
  <c r="X6" i="7" s="1"/>
  <c r="X5" i="7" s="1"/>
  <c r="AM75" i="1" l="1"/>
  <c r="AJ75" i="1" l="1"/>
  <c r="AL75" i="1" s="1"/>
  <c r="AO75" i="1" l="1"/>
  <c r="AP71" i="5"/>
  <c r="AP19" i="5"/>
  <c r="AP73" i="5" l="1"/>
  <c r="AP65" i="5"/>
  <c r="AP57" i="5"/>
  <c r="AP49" i="5"/>
  <c r="AP41" i="5"/>
  <c r="AP33" i="5"/>
  <c r="AP29" i="5"/>
  <c r="AP21" i="5"/>
  <c r="AP76" i="5"/>
  <c r="AP72" i="5"/>
  <c r="AP68" i="5"/>
  <c r="AP64" i="5"/>
  <c r="AP60" i="5"/>
  <c r="AP56" i="5"/>
  <c r="AP52" i="5"/>
  <c r="AP48" i="5"/>
  <c r="AP44" i="5"/>
  <c r="AP40" i="5"/>
  <c r="AP36" i="5"/>
  <c r="AP32" i="5"/>
  <c r="AP28" i="5"/>
  <c r="AP24" i="5"/>
  <c r="AP20" i="5"/>
  <c r="AP77" i="5"/>
  <c r="AP69" i="5"/>
  <c r="AP61" i="5"/>
  <c r="AP53" i="5"/>
  <c r="AP45" i="5"/>
  <c r="AP37" i="5"/>
  <c r="AP25" i="5"/>
  <c r="AP75" i="5"/>
  <c r="AP67" i="5"/>
  <c r="AP63" i="5"/>
  <c r="AP59" i="5"/>
  <c r="AP55" i="5"/>
  <c r="AP51" i="5"/>
  <c r="AP47" i="5"/>
  <c r="AP43" i="5"/>
  <c r="AP39" i="5"/>
  <c r="AP35" i="5"/>
  <c r="AP31" i="5"/>
  <c r="AP27" i="5"/>
  <c r="AP23" i="5"/>
  <c r="AP84" i="5"/>
  <c r="AP74" i="5"/>
  <c r="AP70" i="5"/>
  <c r="AP66" i="5"/>
  <c r="AP62" i="5"/>
  <c r="AP58" i="5"/>
  <c r="AP54" i="5"/>
  <c r="AP50" i="5"/>
  <c r="AP46" i="5"/>
  <c r="AP42" i="5"/>
  <c r="AP38" i="5"/>
  <c r="AP34" i="5"/>
  <c r="AP30" i="5"/>
  <c r="AP26" i="5"/>
  <c r="AP22" i="5"/>
  <c r="K79" i="5" l="1"/>
  <c r="K80" i="5"/>
  <c r="K81" i="5"/>
  <c r="K82" i="5"/>
  <c r="K83" i="5"/>
  <c r="K84" i="5"/>
  <c r="K7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BD15" i="7"/>
  <c r="BD14" i="7" l="1"/>
  <c r="BD16" i="7" l="1"/>
  <c r="BD17" i="7" l="1"/>
  <c r="BD13" i="7"/>
  <c r="D19" i="6"/>
  <c r="BD12" i="7" l="1"/>
  <c r="BD11" i="7" l="1"/>
  <c r="BD10" i="7" l="1"/>
  <c r="BD9" i="7" l="1"/>
  <c r="BD8" i="7" l="1"/>
  <c r="BD7" i="7" l="1"/>
  <c r="BD5" i="7" l="1"/>
  <c r="BD6" i="7"/>
  <c r="Z76" i="1" l="1"/>
  <c r="Z77" i="1" s="1"/>
  <c r="Z78" i="1" s="1"/>
  <c r="Z79" i="1" s="1"/>
  <c r="Z80" i="1" s="1"/>
  <c r="AA5" i="1"/>
  <c r="AA20" i="1"/>
  <c r="AA21" i="1"/>
  <c r="AA22" i="1"/>
  <c r="AA23" i="1"/>
  <c r="AA24" i="1"/>
  <c r="AA26" i="1"/>
  <c r="AA27" i="1"/>
  <c r="AA28" i="1"/>
  <c r="AA29" i="1"/>
  <c r="AA30" i="1"/>
  <c r="AA31" i="1"/>
  <c r="AA32" i="1"/>
  <c r="AA33" i="1"/>
  <c r="AA34" i="1"/>
  <c r="AA36" i="1"/>
  <c r="AA37" i="1"/>
  <c r="AA38" i="1"/>
  <c r="AA39" i="1"/>
  <c r="AA40" i="1"/>
  <c r="AA41" i="1"/>
  <c r="AA42" i="1"/>
  <c r="AA43" i="1"/>
  <c r="AA44" i="1"/>
  <c r="AA46" i="1"/>
  <c r="AA47" i="1"/>
  <c r="AA48" i="1"/>
  <c r="AA49" i="1"/>
  <c r="AA50" i="1"/>
  <c r="AA51" i="1"/>
  <c r="AA52" i="1"/>
  <c r="AA53" i="1"/>
  <c r="AA54" i="1"/>
  <c r="AA56" i="1"/>
  <c r="AA57" i="1"/>
  <c r="AA58" i="1"/>
  <c r="AA59" i="1"/>
  <c r="AA60" i="1"/>
  <c r="AA61" i="1"/>
  <c r="AA62" i="1"/>
  <c r="AA63" i="1"/>
  <c r="AA64" i="1"/>
  <c r="AA66" i="1"/>
  <c r="AA67" i="1"/>
  <c r="AA68" i="1"/>
  <c r="AA69" i="1"/>
  <c r="AA70" i="1"/>
  <c r="AA71" i="1"/>
  <c r="AA72" i="1"/>
  <c r="AA73" i="1"/>
  <c r="AA74" i="1"/>
  <c r="G19" i="1"/>
  <c r="G18" i="1" s="1"/>
  <c r="G17" i="1" s="1"/>
  <c r="G16" i="1" s="1"/>
  <c r="G15" i="1" s="1"/>
  <c r="G14" i="1" s="1"/>
  <c r="G13" i="1" s="1"/>
  <c r="G12" i="1" s="1"/>
  <c r="G11" i="1" s="1"/>
  <c r="G10" i="1" s="1"/>
  <c r="G9" i="1" s="1"/>
  <c r="G8" i="1" s="1"/>
  <c r="G7" i="1" s="1"/>
  <c r="G6" i="1" s="1"/>
  <c r="G5" i="1" s="1"/>
  <c r="AA76" i="1" l="1"/>
  <c r="Z81" i="1"/>
  <c r="Z82" i="1" s="1"/>
  <c r="Z83" i="1" s="1"/>
  <c r="Z84" i="1" s="1"/>
  <c r="AA84" i="1" s="1"/>
  <c r="AA80" i="1"/>
  <c r="AA79" i="1"/>
  <c r="AA78" i="1"/>
  <c r="AA77" i="1"/>
  <c r="AA81" i="1" l="1"/>
  <c r="J84" i="2"/>
  <c r="K84" i="1"/>
  <c r="J83" i="2"/>
  <c r="D83" i="5" s="1"/>
  <c r="K83" i="1"/>
  <c r="J82" i="2"/>
  <c r="K82" i="1"/>
  <c r="J81" i="2"/>
  <c r="D81" i="5" s="1"/>
  <c r="K81" i="1"/>
  <c r="J80" i="2"/>
  <c r="K80" i="1"/>
  <c r="J79" i="2"/>
  <c r="D79" i="5" s="1"/>
  <c r="K79" i="1"/>
  <c r="D78" i="1"/>
  <c r="AA82" i="1"/>
  <c r="D80" i="5"/>
  <c r="AA83" i="1"/>
  <c r="D84" i="5" l="1"/>
  <c r="D82" i="5"/>
  <c r="D79" i="1"/>
  <c r="D80" i="1" l="1"/>
  <c r="D81" i="1" l="1"/>
  <c r="AZ84" i="7" l="1"/>
  <c r="G84" i="5" s="1"/>
  <c r="AZ81" i="7"/>
  <c r="G81" i="5" s="1"/>
  <c r="AZ79" i="7"/>
  <c r="G79" i="5" s="1"/>
  <c r="G78" i="5"/>
  <c r="AZ80" i="7"/>
  <c r="G80" i="5" s="1"/>
  <c r="AZ82" i="7"/>
  <c r="G82" i="5" s="1"/>
  <c r="AZ83" i="7"/>
  <c r="G83" i="5" s="1"/>
  <c r="D82" i="1"/>
  <c r="D83" i="1" l="1"/>
  <c r="BD79" i="7"/>
  <c r="BD80" i="7"/>
  <c r="BD81" i="7"/>
  <c r="BD82" i="7"/>
  <c r="BD83" i="7"/>
  <c r="BD84" i="7"/>
  <c r="BD78" i="7"/>
  <c r="M65" i="7"/>
  <c r="M66" i="7" s="1"/>
  <c r="M67" i="7" s="1"/>
  <c r="M68" i="7" s="1"/>
  <c r="M69" i="7" s="1"/>
  <c r="M70" i="7" s="1"/>
  <c r="M71" i="7" s="1"/>
  <c r="M72" i="7" s="1"/>
  <c r="M73" i="7" s="1"/>
  <c r="M55" i="7"/>
  <c r="M56" i="7" s="1"/>
  <c r="M57" i="7" s="1"/>
  <c r="M58" i="7" s="1"/>
  <c r="M59" i="7" s="1"/>
  <c r="M60" i="7" s="1"/>
  <c r="M61" i="7" s="1"/>
  <c r="M62" i="7" s="1"/>
  <c r="M63" i="7" s="1"/>
  <c r="M45" i="7"/>
  <c r="M46" i="7" s="1"/>
  <c r="M47" i="7" s="1"/>
  <c r="M48" i="7" s="1"/>
  <c r="M49" i="7" s="1"/>
  <c r="M50" i="7" s="1"/>
  <c r="M51" i="7" s="1"/>
  <c r="M52" i="7" s="1"/>
  <c r="M53" i="7" s="1"/>
  <c r="M35" i="7"/>
  <c r="M36" i="7" s="1"/>
  <c r="M37" i="7" s="1"/>
  <c r="M38" i="7" s="1"/>
  <c r="M39" i="7" s="1"/>
  <c r="M40" i="7" s="1"/>
  <c r="M41" i="7" s="1"/>
  <c r="M42" i="7" s="1"/>
  <c r="M43" i="7" s="1"/>
  <c r="M25" i="7"/>
  <c r="M26" i="7" s="1"/>
  <c r="M27" i="7" s="1"/>
  <c r="M28" i="7" s="1"/>
  <c r="M29" i="7" s="1"/>
  <c r="M30" i="7" s="1"/>
  <c r="M31" i="7" s="1"/>
  <c r="M32" i="7" s="1"/>
  <c r="M33" i="7" s="1"/>
  <c r="U75" i="7"/>
  <c r="H76" i="2"/>
  <c r="H65" i="2"/>
  <c r="H66" i="2" s="1"/>
  <c r="H67" i="2" s="1"/>
  <c r="H55" i="2"/>
  <c r="H56" i="2" s="1"/>
  <c r="H57" i="2" s="1"/>
  <c r="H58" i="2" s="1"/>
  <c r="H59" i="2" s="1"/>
  <c r="H60" i="2" s="1"/>
  <c r="H61" i="2" s="1"/>
  <c r="H62" i="2" s="1"/>
  <c r="H63" i="2" s="1"/>
  <c r="H45" i="2"/>
  <c r="H46" i="2" s="1"/>
  <c r="H47" i="2" s="1"/>
  <c r="H48" i="2" s="1"/>
  <c r="H49" i="2" s="1"/>
  <c r="H50" i="2" s="1"/>
  <c r="H51" i="2" s="1"/>
  <c r="H52" i="2" s="1"/>
  <c r="H53" i="2" s="1"/>
  <c r="H35" i="2"/>
  <c r="H36" i="2" s="1"/>
  <c r="H37" i="2" s="1"/>
  <c r="H38" i="2" s="1"/>
  <c r="H39" i="2" s="1"/>
  <c r="H40" i="2" s="1"/>
  <c r="H41" i="2" s="1"/>
  <c r="H42" i="2" s="1"/>
  <c r="H43" i="2" s="1"/>
  <c r="H25" i="2"/>
  <c r="H26" i="2" s="1"/>
  <c r="H27" i="2" s="1"/>
  <c r="H28" i="2" s="1"/>
  <c r="H29" i="2" s="1"/>
  <c r="H30" i="2" s="1"/>
  <c r="H31" i="2" s="1"/>
  <c r="H32" i="2" s="1"/>
  <c r="H33" i="2" s="1"/>
  <c r="F76" i="2"/>
  <c r="F77" i="2" s="1"/>
  <c r="BD18" i="7"/>
  <c r="D84" i="1" l="1"/>
  <c r="H68" i="2"/>
  <c r="H69" i="2" s="1"/>
  <c r="H70" i="2" s="1"/>
  <c r="H71" i="2" s="1"/>
  <c r="M75" i="7"/>
  <c r="M76" i="7" s="1"/>
  <c r="M78" i="7" s="1"/>
  <c r="H72" i="2" l="1"/>
  <c r="AL6" i="7"/>
  <c r="AL7" i="7"/>
  <c r="AL8" i="7"/>
  <c r="AL9" i="7"/>
  <c r="AL10" i="7"/>
  <c r="AL11" i="7"/>
  <c r="AL12" i="7"/>
  <c r="AL13" i="7"/>
  <c r="AL14" i="7"/>
  <c r="AL15" i="7"/>
  <c r="AL16" i="7"/>
  <c r="AL17" i="7"/>
  <c r="AL18" i="7"/>
  <c r="AL5" i="7"/>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T76" i="1"/>
  <c r="T77" i="1" s="1"/>
  <c r="D20" i="6"/>
  <c r="F20" i="6"/>
  <c r="H20" i="6"/>
  <c r="G19" i="6"/>
  <c r="G20" i="6" s="1"/>
  <c r="BD36" i="7" l="1"/>
  <c r="BD40" i="7"/>
  <c r="BD44" i="7"/>
  <c r="BD22" i="7"/>
  <c r="BD26" i="7"/>
  <c r="BD30" i="7"/>
  <c r="BD34" i="7"/>
  <c r="BD38" i="7"/>
  <c r="BD42" i="7"/>
  <c r="BD46" i="7"/>
  <c r="BD50" i="7"/>
  <c r="BD55" i="7"/>
  <c r="BD63" i="7"/>
  <c r="BD71" i="7"/>
  <c r="BD28" i="7"/>
  <c r="BD48" i="7"/>
  <c r="BD54" i="7"/>
  <c r="BD62" i="7"/>
  <c r="BD70" i="7"/>
  <c r="BD77" i="7"/>
  <c r="BD41" i="7"/>
  <c r="BD45" i="7"/>
  <c r="BD49" i="7"/>
  <c r="BD53" i="7"/>
  <c r="BD61" i="7"/>
  <c r="BD69" i="7"/>
  <c r="BD21" i="7"/>
  <c r="BD25" i="7"/>
  <c r="BD29" i="7"/>
  <c r="BD33" i="7"/>
  <c r="BD37" i="7"/>
  <c r="BD60" i="7"/>
  <c r="BD68" i="7"/>
  <c r="BD76" i="7"/>
  <c r="BD59" i="7"/>
  <c r="BD67" i="7"/>
  <c r="BD75" i="7"/>
  <c r="BD24" i="7"/>
  <c r="BD32" i="7"/>
  <c r="BD58" i="7"/>
  <c r="BD66" i="7"/>
  <c r="BD74" i="7"/>
  <c r="BD19" i="7"/>
  <c r="BD23" i="7"/>
  <c r="BD27" i="7"/>
  <c r="BD31" i="7"/>
  <c r="BD35" i="7"/>
  <c r="BD39" i="7"/>
  <c r="BD43" i="7"/>
  <c r="BD47" i="7"/>
  <c r="BD51" i="7"/>
  <c r="BD57" i="7"/>
  <c r="BD65" i="7"/>
  <c r="BD73" i="7"/>
  <c r="BD20" i="7"/>
  <c r="BD52" i="7"/>
  <c r="BD56" i="7"/>
  <c r="BD64" i="7"/>
  <c r="BD72" i="7"/>
  <c r="D78" i="5"/>
  <c r="H73" i="2"/>
  <c r="BE77" i="7" l="1"/>
  <c r="BE76" i="7"/>
  <c r="H74" i="2"/>
  <c r="G22" i="6"/>
  <c r="G25" i="6" s="1"/>
  <c r="I13" i="6" s="1"/>
  <c r="H22" i="6"/>
  <c r="H25" i="6" s="1"/>
  <c r="B5" i="7" l="1"/>
  <c r="I75" i="2" l="1"/>
  <c r="H77" i="2" s="1"/>
  <c r="U44" i="7"/>
  <c r="E20" i="6"/>
  <c r="E22" i="6" s="1"/>
  <c r="E25" i="6" s="1"/>
  <c r="C18" i="6"/>
  <c r="C20" i="6" s="1"/>
  <c r="AA25" i="1"/>
  <c r="AA75" i="1"/>
  <c r="AA65" i="1"/>
  <c r="AA55" i="1"/>
  <c r="AA45" i="1"/>
  <c r="AA35"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44" i="1"/>
  <c r="J18" i="4"/>
  <c r="J18" i="5" s="1"/>
  <c r="G20" i="4"/>
  <c r="G21" i="4"/>
  <c r="G22" i="4"/>
  <c r="G23" i="4"/>
  <c r="G24" i="4"/>
  <c r="G25" i="4"/>
  <c r="G26" i="4"/>
  <c r="G27" i="4"/>
  <c r="G28" i="4"/>
  <c r="G29" i="4"/>
  <c r="G30" i="4"/>
  <c r="G31" i="4"/>
  <c r="G19" i="4"/>
  <c r="I24" i="2" l="1"/>
  <c r="J24" i="2" s="1"/>
  <c r="J17" i="4"/>
  <c r="U24" i="7"/>
  <c r="U34" i="7"/>
  <c r="E74" i="1"/>
  <c r="E73" i="1" s="1"/>
  <c r="E72" i="1" s="1"/>
  <c r="E71" i="1" s="1"/>
  <c r="E70" i="1" s="1"/>
  <c r="E69" i="1" s="1"/>
  <c r="E68" i="1" s="1"/>
  <c r="E67" i="1" s="1"/>
  <c r="E66" i="1" s="1"/>
  <c r="E65" i="1" s="1"/>
  <c r="E64" i="1" s="1"/>
  <c r="E63" i="1" s="1"/>
  <c r="E62" i="1" s="1"/>
  <c r="E61" i="1" s="1"/>
  <c r="E60" i="1" s="1"/>
  <c r="E59" i="1" s="1"/>
  <c r="E58" i="1" s="1"/>
  <c r="E57" i="1" s="1"/>
  <c r="E56" i="1" s="1"/>
  <c r="E55" i="1" s="1"/>
  <c r="E54" i="1" s="1"/>
  <c r="E53" i="1" s="1"/>
  <c r="E52" i="1" s="1"/>
  <c r="E51" i="1" s="1"/>
  <c r="E50" i="1" s="1"/>
  <c r="E49" i="1" s="1"/>
  <c r="E48" i="1" s="1"/>
  <c r="E47" i="1" s="1"/>
  <c r="E46" i="1" s="1"/>
  <c r="E45" i="1" s="1"/>
  <c r="E44" i="1" s="1"/>
  <c r="E76" i="1"/>
  <c r="E77" i="1" s="1"/>
  <c r="V45" i="1"/>
  <c r="V41" i="1"/>
  <c r="V37" i="1"/>
  <c r="V33" i="1"/>
  <c r="V29" i="1"/>
  <c r="I76" i="2"/>
  <c r="F21" i="6"/>
  <c r="I44" i="2"/>
  <c r="C22" i="6"/>
  <c r="C25" i="6" s="1"/>
  <c r="V43" i="1"/>
  <c r="V39" i="1"/>
  <c r="V35" i="1"/>
  <c r="V31" i="1"/>
  <c r="V27" i="1"/>
  <c r="V23" i="1"/>
  <c r="V19" i="1"/>
  <c r="V15" i="1"/>
  <c r="V11" i="1"/>
  <c r="V7" i="1"/>
  <c r="V5" i="1"/>
  <c r="V42" i="1"/>
  <c r="V38" i="1"/>
  <c r="V34" i="1"/>
  <c r="V30" i="1"/>
  <c r="V26" i="1"/>
  <c r="V22" i="1"/>
  <c r="V18" i="1"/>
  <c r="V14" i="1"/>
  <c r="V10" i="1"/>
  <c r="V6" i="1"/>
  <c r="V28" i="1"/>
  <c r="V21" i="1"/>
  <c r="V17" i="1"/>
  <c r="V13" i="1"/>
  <c r="V9" i="1"/>
  <c r="V25" i="1"/>
  <c r="V24" i="1"/>
  <c r="V20" i="1"/>
  <c r="V16" i="1"/>
  <c r="V12" i="1"/>
  <c r="V8" i="1"/>
  <c r="V44" i="1"/>
  <c r="V40" i="1"/>
  <c r="V36" i="1"/>
  <c r="V32" i="1"/>
  <c r="I25" i="2" l="1"/>
  <c r="J44" i="2"/>
  <c r="J17" i="5"/>
  <c r="J16" i="4"/>
  <c r="D75" i="5"/>
  <c r="V46" i="1"/>
  <c r="F22" i="6"/>
  <c r="I77" i="2"/>
  <c r="AA6" i="1"/>
  <c r="AA7" i="1"/>
  <c r="AA8" i="1"/>
  <c r="AA9" i="1"/>
  <c r="AA10" i="1"/>
  <c r="AA11" i="1"/>
  <c r="AA12" i="1"/>
  <c r="AA13" i="1"/>
  <c r="AA14" i="1"/>
  <c r="AA16" i="1"/>
  <c r="AA17" i="1"/>
  <c r="AA18" i="1"/>
  <c r="AA19" i="1"/>
  <c r="G84" i="4"/>
  <c r="G83" i="4"/>
  <c r="G82" i="4"/>
  <c r="G81" i="4"/>
  <c r="G80" i="4"/>
  <c r="G79" i="4"/>
  <c r="G78" i="4"/>
  <c r="G77" i="4"/>
  <c r="G76" i="4"/>
  <c r="F76" i="4"/>
  <c r="G75" i="4"/>
  <c r="G74" i="4"/>
  <c r="G73" i="4"/>
  <c r="G72" i="4"/>
  <c r="G71" i="4"/>
  <c r="G70" i="4"/>
  <c r="G69" i="4"/>
  <c r="G68" i="4"/>
  <c r="G67" i="4"/>
  <c r="G66" i="4"/>
  <c r="G65" i="4"/>
  <c r="G64" i="4"/>
  <c r="G63" i="4"/>
  <c r="G62" i="4"/>
  <c r="G61" i="4"/>
  <c r="G60" i="4"/>
  <c r="G59" i="4"/>
  <c r="G58" i="4"/>
  <c r="G57" i="4"/>
  <c r="G56" i="4"/>
  <c r="G55" i="4"/>
  <c r="G54" i="4"/>
  <c r="G53" i="4"/>
  <c r="G52" i="4"/>
  <c r="G51" i="4"/>
  <c r="G50" i="4"/>
  <c r="H49" i="4"/>
  <c r="G49" i="4"/>
  <c r="G48" i="4"/>
  <c r="G47" i="4"/>
  <c r="G46" i="4"/>
  <c r="G45" i="4"/>
  <c r="G44" i="4"/>
  <c r="G43" i="4"/>
  <c r="G42" i="4"/>
  <c r="G41" i="4"/>
  <c r="G40" i="4"/>
  <c r="G39" i="4"/>
  <c r="G38" i="4"/>
  <c r="G37" i="4"/>
  <c r="G36" i="4"/>
  <c r="G35" i="4"/>
  <c r="G34" i="4"/>
  <c r="G33" i="4"/>
  <c r="G32" i="4"/>
  <c r="H31" i="4"/>
  <c r="K31" i="4" s="1"/>
  <c r="H30" i="4"/>
  <c r="K30" i="4" s="1"/>
  <c r="H29" i="4"/>
  <c r="K29" i="4" s="1"/>
  <c r="H28" i="4"/>
  <c r="K28" i="4" s="1"/>
  <c r="H27" i="4"/>
  <c r="K27" i="4" s="1"/>
  <c r="H26" i="4"/>
  <c r="K26" i="4" s="1"/>
  <c r="H25" i="4"/>
  <c r="K25" i="4" s="1"/>
  <c r="H24" i="4"/>
  <c r="K24" i="4" s="1"/>
  <c r="F23" i="4"/>
  <c r="A18" i="4"/>
  <c r="A17" i="4" s="1"/>
  <c r="A16" i="4" s="1"/>
  <c r="A15" i="4" s="1"/>
  <c r="A14" i="4" s="1"/>
  <c r="A13" i="4" s="1"/>
  <c r="A12" i="4" s="1"/>
  <c r="A11" i="4" s="1"/>
  <c r="A10" i="4" s="1"/>
  <c r="A9" i="4" s="1"/>
  <c r="A8" i="4" s="1"/>
  <c r="A7" i="4" s="1"/>
  <c r="A6" i="4" s="1"/>
  <c r="A5" i="4" s="1"/>
  <c r="C16" i="4"/>
  <c r="C15" i="4"/>
  <c r="C14" i="4"/>
  <c r="C13" i="4"/>
  <c r="C12" i="4"/>
  <c r="C11" i="4"/>
  <c r="C10" i="4"/>
  <c r="C9" i="4"/>
  <c r="C8" i="4"/>
  <c r="C7" i="4"/>
  <c r="C6" i="4"/>
  <c r="C5" i="4" s="1"/>
  <c r="F35" i="2"/>
  <c r="F33" i="2"/>
  <c r="H23" i="2"/>
  <c r="E19" i="2"/>
  <c r="D18" i="2"/>
  <c r="D17" i="2"/>
  <c r="D16" i="2"/>
  <c r="D15" i="2"/>
  <c r="D14" i="2"/>
  <c r="D13" i="2"/>
  <c r="D12" i="2"/>
  <c r="D11" i="2"/>
  <c r="D10" i="2"/>
  <c r="D9" i="2"/>
  <c r="D8" i="2"/>
  <c r="D7"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D6" i="2"/>
  <c r="H37" i="4" l="1"/>
  <c r="K37" i="4"/>
  <c r="H45" i="4"/>
  <c r="K45" i="4"/>
  <c r="H52" i="4"/>
  <c r="K52" i="4"/>
  <c r="H60" i="4"/>
  <c r="K60" i="4" s="1"/>
  <c r="H68" i="4"/>
  <c r="K68" i="4"/>
  <c r="H75" i="4"/>
  <c r="K75" i="4"/>
  <c r="H81" i="4"/>
  <c r="K81" i="4"/>
  <c r="H46" i="4"/>
  <c r="K46" i="4" s="1"/>
  <c r="H53" i="4"/>
  <c r="K53" i="4"/>
  <c r="H76" i="4"/>
  <c r="K76" i="4"/>
  <c r="H82" i="4"/>
  <c r="K82" i="4"/>
  <c r="H61" i="4"/>
  <c r="K61" i="4" s="1"/>
  <c r="H32" i="4"/>
  <c r="K32" i="4"/>
  <c r="H39" i="4"/>
  <c r="K39" i="4"/>
  <c r="H47" i="4"/>
  <c r="K47" i="4"/>
  <c r="H54" i="4"/>
  <c r="K54" i="4" s="1"/>
  <c r="H62" i="4"/>
  <c r="K62" i="4"/>
  <c r="H69" i="4"/>
  <c r="K69" i="4" s="1"/>
  <c r="H83" i="4"/>
  <c r="K83" i="4"/>
  <c r="K33" i="4"/>
  <c r="H40" i="4"/>
  <c r="K40" i="4" s="1"/>
  <c r="H48" i="4"/>
  <c r="K48" i="4"/>
  <c r="H55" i="4"/>
  <c r="K55" i="4"/>
  <c r="H63" i="4"/>
  <c r="K63" i="4"/>
  <c r="H70" i="4"/>
  <c r="K70" i="4" s="1"/>
  <c r="F77" i="4"/>
  <c r="H84" i="4"/>
  <c r="K84" i="4"/>
  <c r="H33" i="4"/>
  <c r="H41" i="4"/>
  <c r="K41" i="4"/>
  <c r="K49" i="4"/>
  <c r="H56" i="4"/>
  <c r="K56" i="4"/>
  <c r="H64" i="4"/>
  <c r="K64" i="4" s="1"/>
  <c r="H71" i="4"/>
  <c r="K71" i="4"/>
  <c r="H23" i="4"/>
  <c r="K23" i="4" s="1"/>
  <c r="H34" i="4"/>
  <c r="K34" i="4"/>
  <c r="H42" i="4"/>
  <c r="K42" i="4" s="1"/>
  <c r="H57" i="4"/>
  <c r="K57" i="4"/>
  <c r="H65" i="4"/>
  <c r="K65" i="4" s="1"/>
  <c r="H72" i="4"/>
  <c r="K72" i="4"/>
  <c r="H38" i="4"/>
  <c r="K38" i="4" s="1"/>
  <c r="H35" i="4"/>
  <c r="K35" i="4"/>
  <c r="H43" i="4"/>
  <c r="K43" i="4" s="1"/>
  <c r="H50" i="4"/>
  <c r="K50" i="4"/>
  <c r="H58" i="4"/>
  <c r="K58" i="4" s="1"/>
  <c r="H66" i="4"/>
  <c r="K66" i="4"/>
  <c r="H73" i="4"/>
  <c r="K73" i="4" s="1"/>
  <c r="H79" i="4"/>
  <c r="K79" i="4"/>
  <c r="H36" i="4"/>
  <c r="K36" i="4" s="1"/>
  <c r="H44" i="4"/>
  <c r="K44" i="4"/>
  <c r="H51" i="4"/>
  <c r="K51" i="4" s="1"/>
  <c r="H59" i="4"/>
  <c r="K59" i="4"/>
  <c r="H67" i="4"/>
  <c r="K67" i="4" s="1"/>
  <c r="H74" i="4"/>
  <c r="K74" i="4"/>
  <c r="H80" i="4"/>
  <c r="K80" i="4" s="1"/>
  <c r="I26" i="2"/>
  <c r="J25" i="2"/>
  <c r="L25" i="2" s="1"/>
  <c r="M61" i="2"/>
  <c r="M54" i="2"/>
  <c r="M19" i="2"/>
  <c r="M25" i="2"/>
  <c r="M33" i="2"/>
  <c r="M39" i="2"/>
  <c r="M47" i="2"/>
  <c r="M55" i="2"/>
  <c r="M63" i="2"/>
  <c r="M71" i="2"/>
  <c r="M26" i="2"/>
  <c r="M40" i="2"/>
  <c r="M48" i="2"/>
  <c r="M56" i="2"/>
  <c r="M64" i="2"/>
  <c r="M72" i="2"/>
  <c r="M45" i="2"/>
  <c r="M77" i="2"/>
  <c r="L77" i="2"/>
  <c r="M32" i="2"/>
  <c r="K78" i="1"/>
  <c r="L78" i="2"/>
  <c r="M78" i="2"/>
  <c r="M20" i="2"/>
  <c r="M27" i="2"/>
  <c r="M34" i="2"/>
  <c r="M41" i="2"/>
  <c r="M49" i="2"/>
  <c r="M57" i="2"/>
  <c r="M65" i="2"/>
  <c r="M73" i="2"/>
  <c r="M37" i="2"/>
  <c r="M46" i="2"/>
  <c r="M21" i="2"/>
  <c r="M28" i="2"/>
  <c r="M35" i="2"/>
  <c r="M42" i="2"/>
  <c r="M50" i="2"/>
  <c r="M58" i="2"/>
  <c r="M66" i="2"/>
  <c r="L74" i="2"/>
  <c r="M74" i="2"/>
  <c r="M53" i="2"/>
  <c r="L24" i="2"/>
  <c r="M24" i="2"/>
  <c r="M62" i="2"/>
  <c r="M22" i="2"/>
  <c r="M29" i="2"/>
  <c r="M43" i="2"/>
  <c r="M51" i="2"/>
  <c r="M59" i="2"/>
  <c r="M67" i="2"/>
  <c r="L75" i="2"/>
  <c r="M75" i="2"/>
  <c r="M31" i="2"/>
  <c r="M69" i="2"/>
  <c r="M38" i="2"/>
  <c r="M70" i="2"/>
  <c r="M23" i="2"/>
  <c r="M30" i="2"/>
  <c r="M36" i="2"/>
  <c r="L44" i="2"/>
  <c r="M44" i="2"/>
  <c r="M52" i="2"/>
  <c r="M60" i="2"/>
  <c r="M68" i="2"/>
  <c r="L76" i="2"/>
  <c r="M76" i="2"/>
  <c r="D76" i="5"/>
  <c r="D77" i="5"/>
  <c r="J15" i="4"/>
  <c r="J16" i="5"/>
  <c r="V47" i="1"/>
  <c r="F25" i="6"/>
  <c r="H13" i="6" s="1"/>
  <c r="F32" i="2"/>
  <c r="H22" i="2"/>
  <c r="H21" i="2" s="1"/>
  <c r="H20" i="2" s="1"/>
  <c r="H19" i="2" s="1"/>
  <c r="H18" i="2" s="1"/>
  <c r="H17" i="2" s="1"/>
  <c r="H16" i="2" s="1"/>
  <c r="H15" i="2" s="1"/>
  <c r="H14" i="2" s="1"/>
  <c r="H13" i="2" s="1"/>
  <c r="H12" i="2" s="1"/>
  <c r="H11" i="2" s="1"/>
  <c r="H10" i="2" s="1"/>
  <c r="H9" i="2" s="1"/>
  <c r="H8" i="2" s="1"/>
  <c r="H7" i="2" s="1"/>
  <c r="H6" i="2" s="1"/>
  <c r="I23" i="2"/>
  <c r="J23" i="2" s="1"/>
  <c r="L23" i="2" s="1"/>
  <c r="F36" i="2"/>
  <c r="U5" i="1"/>
  <c r="U22" i="1"/>
  <c r="U18" i="1"/>
  <c r="U14" i="1"/>
  <c r="U10" i="1"/>
  <c r="U6" i="1"/>
  <c r="U24" i="1"/>
  <c r="U20" i="1"/>
  <c r="U16" i="1"/>
  <c r="U12" i="1"/>
  <c r="U8" i="1"/>
  <c r="U23" i="1"/>
  <c r="U19" i="1"/>
  <c r="U15" i="1"/>
  <c r="U11" i="1"/>
  <c r="U7" i="1"/>
  <c r="U28" i="1"/>
  <c r="U32" i="1"/>
  <c r="U36" i="1"/>
  <c r="U40" i="1"/>
  <c r="U25" i="1"/>
  <c r="U27" i="1"/>
  <c r="U35" i="1"/>
  <c r="U43" i="1"/>
  <c r="U31" i="1"/>
  <c r="U39" i="1"/>
  <c r="U34" i="1"/>
  <c r="U37" i="1"/>
  <c r="U44" i="1"/>
  <c r="U30" i="1"/>
  <c r="U33" i="1"/>
  <c r="U42" i="1"/>
  <c r="U26" i="1"/>
  <c r="U29" i="1"/>
  <c r="U38" i="1"/>
  <c r="U41" i="1"/>
  <c r="U45" i="1"/>
  <c r="U21" i="1"/>
  <c r="U17" i="1"/>
  <c r="U13" i="1"/>
  <c r="U9" i="1"/>
  <c r="F22" i="4"/>
  <c r="F78" i="4"/>
  <c r="H78" i="4" l="1"/>
  <c r="K78" i="4"/>
  <c r="H77" i="4"/>
  <c r="K77" i="4" s="1"/>
  <c r="H11" i="6"/>
  <c r="I11" i="6" s="1"/>
  <c r="H7" i="6"/>
  <c r="I7" i="6" s="1"/>
  <c r="H9" i="6"/>
  <c r="I9" i="6" s="1"/>
  <c r="H8" i="6"/>
  <c r="I8" i="6" s="1"/>
  <c r="H6" i="6"/>
  <c r="I6" i="6" s="1"/>
  <c r="I27" i="2"/>
  <c r="J26" i="2"/>
  <c r="L26" i="2" s="1"/>
  <c r="J14" i="4"/>
  <c r="J15" i="5"/>
  <c r="V48" i="1"/>
  <c r="I22" i="2"/>
  <c r="F37" i="2"/>
  <c r="F31" i="2"/>
  <c r="H22" i="4"/>
  <c r="K22" i="4" s="1"/>
  <c r="F21" i="4"/>
  <c r="I21" i="2" l="1"/>
  <c r="J22" i="2"/>
  <c r="L22" i="2" s="1"/>
  <c r="I28" i="2"/>
  <c r="J27" i="2"/>
  <c r="L27" i="2" s="1"/>
  <c r="J13" i="4"/>
  <c r="J14" i="5"/>
  <c r="V49" i="1"/>
  <c r="U65" i="7"/>
  <c r="U66" i="7" s="1"/>
  <c r="U67" i="7" s="1"/>
  <c r="U68" i="7" s="1"/>
  <c r="U69" i="7" s="1"/>
  <c r="U70" i="7" s="1"/>
  <c r="U71" i="7" s="1"/>
  <c r="U72" i="7" s="1"/>
  <c r="U73" i="7" s="1"/>
  <c r="U74" i="7" s="1"/>
  <c r="U55" i="7"/>
  <c r="I65" i="2"/>
  <c r="J65" i="2" s="1"/>
  <c r="L65" i="2" s="1"/>
  <c r="I55" i="2"/>
  <c r="J55" i="2" s="1"/>
  <c r="L55" i="2" s="1"/>
  <c r="F30" i="2"/>
  <c r="F38" i="2"/>
  <c r="H21" i="4"/>
  <c r="K21" i="4" s="1"/>
  <c r="F20" i="4"/>
  <c r="I29" i="2" l="1"/>
  <c r="J28" i="2"/>
  <c r="L28" i="2" s="1"/>
  <c r="J21" i="2"/>
  <c r="L21" i="2" s="1"/>
  <c r="I20" i="2"/>
  <c r="J12" i="4"/>
  <c r="J13" i="5"/>
  <c r="U56" i="7"/>
  <c r="U57" i="7" s="1"/>
  <c r="U58" i="7" s="1"/>
  <c r="U59" i="7" s="1"/>
  <c r="U60" i="7" s="1"/>
  <c r="U61" i="7" s="1"/>
  <c r="U62" i="7" s="1"/>
  <c r="U63" i="7" s="1"/>
  <c r="U64" i="7" s="1"/>
  <c r="U45" i="7"/>
  <c r="U46" i="7" s="1"/>
  <c r="U47" i="7" s="1"/>
  <c r="U48" i="7" s="1"/>
  <c r="U49" i="7" s="1"/>
  <c r="U50" i="7" s="1"/>
  <c r="U51" i="7" s="1"/>
  <c r="U52" i="7" s="1"/>
  <c r="U53" i="7" s="1"/>
  <c r="U54" i="7" s="1"/>
  <c r="V50" i="1"/>
  <c r="I56" i="2"/>
  <c r="I45" i="2"/>
  <c r="I66" i="2"/>
  <c r="F39" i="2"/>
  <c r="F29" i="2"/>
  <c r="H20" i="4"/>
  <c r="K20" i="4" s="1"/>
  <c r="F19" i="4"/>
  <c r="H19" i="4" l="1"/>
  <c r="K19" i="4"/>
  <c r="J20" i="2"/>
  <c r="L20" i="2" s="1"/>
  <c r="I19" i="2"/>
  <c r="I30" i="2"/>
  <c r="J29" i="2"/>
  <c r="L29" i="2" s="1"/>
  <c r="I57" i="2"/>
  <c r="J56" i="2"/>
  <c r="L56" i="2" s="1"/>
  <c r="I67" i="2"/>
  <c r="J66" i="2"/>
  <c r="L66" i="2" s="1"/>
  <c r="I46" i="2"/>
  <c r="J45" i="2"/>
  <c r="L45" i="2" s="1"/>
  <c r="J11" i="4"/>
  <c r="J12" i="5"/>
  <c r="V51" i="1"/>
  <c r="F28" i="2"/>
  <c r="F40" i="2"/>
  <c r="AM5" i="1"/>
  <c r="AM6" i="1"/>
  <c r="AM7" i="1"/>
  <c r="AM8" i="1"/>
  <c r="AM9" i="1"/>
  <c r="AM10" i="1"/>
  <c r="AM11" i="1"/>
  <c r="AM12" i="1"/>
  <c r="AM13" i="1"/>
  <c r="AM14" i="1"/>
  <c r="AM15" i="1"/>
  <c r="AM16" i="1"/>
  <c r="AM17" i="1"/>
  <c r="AM18" i="1"/>
  <c r="AM20" i="1"/>
  <c r="AM21" i="1"/>
  <c r="AM22" i="1"/>
  <c r="AM23" i="1"/>
  <c r="AM24" i="1"/>
  <c r="AM26" i="1"/>
  <c r="AM27" i="1"/>
  <c r="AM28" i="1"/>
  <c r="AM29" i="1"/>
  <c r="AM30" i="1"/>
  <c r="AM31" i="1"/>
  <c r="AM32" i="1"/>
  <c r="AM33" i="1"/>
  <c r="AM34" i="1"/>
  <c r="AO34" i="1" s="1"/>
  <c r="AM35" i="1"/>
  <c r="AO35" i="1" s="1"/>
  <c r="AM36" i="1"/>
  <c r="AO36" i="1" s="1"/>
  <c r="AM37" i="1"/>
  <c r="AO37" i="1" s="1"/>
  <c r="AM38" i="1"/>
  <c r="AO38" i="1" s="1"/>
  <c r="AM39" i="1"/>
  <c r="AO39" i="1" s="1"/>
  <c r="AM40" i="1"/>
  <c r="AO40" i="1" s="1"/>
  <c r="AM41" i="1"/>
  <c r="AO41" i="1" s="1"/>
  <c r="AM42" i="1"/>
  <c r="AO42" i="1" s="1"/>
  <c r="AM43" i="1"/>
  <c r="AO43" i="1" s="1"/>
  <c r="AM44" i="1"/>
  <c r="AO44" i="1" s="1"/>
  <c r="AM45" i="1"/>
  <c r="AO45" i="1" s="1"/>
  <c r="AM46" i="1"/>
  <c r="AO46" i="1" s="1"/>
  <c r="AM47" i="1"/>
  <c r="AO47" i="1" s="1"/>
  <c r="AM48" i="1"/>
  <c r="AO48" i="1" s="1"/>
  <c r="AM49" i="1"/>
  <c r="AO49" i="1" s="1"/>
  <c r="AM50" i="1"/>
  <c r="AO50" i="1" s="1"/>
  <c r="AM51" i="1"/>
  <c r="AO51" i="1" s="1"/>
  <c r="AM52" i="1"/>
  <c r="AO52" i="1" s="1"/>
  <c r="AM53" i="1"/>
  <c r="AO53" i="1" s="1"/>
  <c r="AM54" i="1"/>
  <c r="AO54" i="1" s="1"/>
  <c r="AM55" i="1"/>
  <c r="AO55" i="1" s="1"/>
  <c r="AM56" i="1"/>
  <c r="AO56" i="1" s="1"/>
  <c r="AM57" i="1"/>
  <c r="AO57" i="1" s="1"/>
  <c r="AM58" i="1"/>
  <c r="AO58" i="1" s="1"/>
  <c r="AM59" i="1"/>
  <c r="AO59" i="1" s="1"/>
  <c r="AM60" i="1"/>
  <c r="AO60" i="1" s="1"/>
  <c r="AM61" i="1"/>
  <c r="AO61" i="1" s="1"/>
  <c r="AM62" i="1"/>
  <c r="AO62" i="1" s="1"/>
  <c r="AM63" i="1"/>
  <c r="AO63" i="1" s="1"/>
  <c r="AM64" i="1"/>
  <c r="AO64" i="1" s="1"/>
  <c r="AM65" i="1"/>
  <c r="AO65" i="1" s="1"/>
  <c r="AM66" i="1"/>
  <c r="AO66" i="1" s="1"/>
  <c r="AM67" i="1"/>
  <c r="AO67" i="1" s="1"/>
  <c r="AM68" i="1"/>
  <c r="AO68" i="1" s="1"/>
  <c r="AM69" i="1"/>
  <c r="AO69" i="1" s="1"/>
  <c r="AM70" i="1"/>
  <c r="AO70" i="1" s="1"/>
  <c r="AM71" i="1"/>
  <c r="AO71" i="1" s="1"/>
  <c r="AM72" i="1"/>
  <c r="AO72" i="1" s="1"/>
  <c r="AM73" i="1"/>
  <c r="AO73" i="1" s="1"/>
  <c r="AM74" i="1"/>
  <c r="AO74" i="1" s="1"/>
  <c r="AM19" i="1"/>
  <c r="AO19" i="1" s="1"/>
  <c r="AD40" i="1"/>
  <c r="AD41" i="1"/>
  <c r="AD42" i="1"/>
  <c r="AD45" i="1"/>
  <c r="I31" i="2" l="1"/>
  <c r="J30" i="2"/>
  <c r="L30" i="2" s="1"/>
  <c r="J19" i="2"/>
  <c r="L19" i="2" s="1"/>
  <c r="I18" i="2"/>
  <c r="AM84" i="1"/>
  <c r="AO84" i="1" s="1"/>
  <c r="AJ84" i="1"/>
  <c r="AM76" i="1"/>
  <c r="AO76" i="1" s="1"/>
  <c r="AJ76" i="1"/>
  <c r="AM83" i="1"/>
  <c r="AO83" i="1" s="1"/>
  <c r="AJ83" i="1"/>
  <c r="AM81" i="1"/>
  <c r="AO81" i="1" s="1"/>
  <c r="AJ81" i="1"/>
  <c r="AM80" i="1"/>
  <c r="AO80" i="1" s="1"/>
  <c r="AJ80" i="1"/>
  <c r="AM82" i="1"/>
  <c r="AO82" i="1" s="1"/>
  <c r="AJ82" i="1"/>
  <c r="AM79" i="1"/>
  <c r="AO79" i="1" s="1"/>
  <c r="AJ79" i="1"/>
  <c r="AM77" i="1"/>
  <c r="AO77" i="1" s="1"/>
  <c r="AJ77" i="1"/>
  <c r="AM78" i="1"/>
  <c r="AO78" i="1" s="1"/>
  <c r="AJ78" i="1"/>
  <c r="AM25" i="1"/>
  <c r="AJ46" i="1"/>
  <c r="AL46" i="1" s="1"/>
  <c r="AJ11" i="1"/>
  <c r="AL11" i="1" s="1"/>
  <c r="AJ69" i="1"/>
  <c r="AL69" i="1" s="1"/>
  <c r="AJ61" i="1"/>
  <c r="AJ53" i="1"/>
  <c r="AJ45" i="1"/>
  <c r="AJ37" i="1"/>
  <c r="AL37" i="1" s="1"/>
  <c r="AJ29" i="1"/>
  <c r="AL29" i="1" s="1"/>
  <c r="AJ21" i="1"/>
  <c r="AJ18" i="1"/>
  <c r="AL18" i="1" s="1"/>
  <c r="AJ10" i="1"/>
  <c r="AL10" i="1" s="1"/>
  <c r="AJ38" i="1"/>
  <c r="AL38" i="1" s="1"/>
  <c r="AJ52" i="1"/>
  <c r="AL52" i="1" s="1"/>
  <c r="AJ17" i="1"/>
  <c r="AL17" i="1" s="1"/>
  <c r="AJ43" i="1"/>
  <c r="AJ27" i="1"/>
  <c r="AL27" i="1" s="1"/>
  <c r="AJ16" i="1"/>
  <c r="AL16" i="1" s="1"/>
  <c r="AJ8" i="1"/>
  <c r="AL8" i="1" s="1"/>
  <c r="AJ19" i="1"/>
  <c r="AJ30" i="1"/>
  <c r="AJ20" i="1"/>
  <c r="AJ67" i="1"/>
  <c r="AJ58" i="1"/>
  <c r="AJ34" i="1"/>
  <c r="AL34" i="1" s="1"/>
  <c r="AJ26" i="1"/>
  <c r="AL26" i="1" s="1"/>
  <c r="AJ15" i="1"/>
  <c r="AL15" i="1" s="1"/>
  <c r="AJ7" i="1"/>
  <c r="AL7" i="1" s="1"/>
  <c r="AJ70" i="1"/>
  <c r="AJ44" i="1"/>
  <c r="AJ59" i="1"/>
  <c r="AJ35" i="1"/>
  <c r="AL35" i="1" s="1"/>
  <c r="AJ74" i="1"/>
  <c r="AJ50" i="1"/>
  <c r="AL50" i="1" s="1"/>
  <c r="AJ73" i="1"/>
  <c r="AJ65" i="1"/>
  <c r="AL65" i="1" s="1"/>
  <c r="AJ57" i="1"/>
  <c r="AL57" i="1" s="1"/>
  <c r="AJ49" i="1"/>
  <c r="AJ41" i="1"/>
  <c r="AJ33" i="1"/>
  <c r="AJ25" i="1"/>
  <c r="AL25" i="1" s="1"/>
  <c r="AJ14" i="1"/>
  <c r="AL14" i="1" s="1"/>
  <c r="AJ6" i="1"/>
  <c r="AL6" i="1" s="1"/>
  <c r="AJ62" i="1"/>
  <c r="AJ22" i="1"/>
  <c r="AJ60" i="1"/>
  <c r="AL60" i="1" s="1"/>
  <c r="AJ36" i="1"/>
  <c r="AJ9" i="1"/>
  <c r="AL9" i="1" s="1"/>
  <c r="AJ51" i="1"/>
  <c r="AJ66" i="1"/>
  <c r="AJ42" i="1"/>
  <c r="AJ72" i="1"/>
  <c r="AJ64" i="1"/>
  <c r="AJ56" i="1"/>
  <c r="AJ48" i="1"/>
  <c r="AJ40" i="1"/>
  <c r="AJ32" i="1"/>
  <c r="AL32" i="1" s="1"/>
  <c r="AJ24" i="1"/>
  <c r="AJ13" i="1"/>
  <c r="AL13" i="1" s="1"/>
  <c r="AJ5" i="1"/>
  <c r="AL5" i="1" s="1"/>
  <c r="AJ54" i="1"/>
  <c r="AJ68" i="1"/>
  <c r="AL68" i="1" s="1"/>
  <c r="AJ28" i="1"/>
  <c r="AJ71" i="1"/>
  <c r="AJ63" i="1"/>
  <c r="AJ55" i="1"/>
  <c r="AL55" i="1" s="1"/>
  <c r="AJ47" i="1"/>
  <c r="AJ39" i="1"/>
  <c r="AJ31" i="1"/>
  <c r="AJ23" i="1"/>
  <c r="AJ12" i="1"/>
  <c r="AL12" i="1" s="1"/>
  <c r="AD39" i="1"/>
  <c r="I47" i="2"/>
  <c r="J46" i="2"/>
  <c r="L46" i="2" s="1"/>
  <c r="AD38" i="1"/>
  <c r="I68" i="2"/>
  <c r="J67" i="2"/>
  <c r="L67" i="2" s="1"/>
  <c r="AD37" i="1"/>
  <c r="AD35" i="1"/>
  <c r="AD36" i="1"/>
  <c r="I58" i="2"/>
  <c r="J57" i="2"/>
  <c r="L57" i="2" s="1"/>
  <c r="D29" i="5"/>
  <c r="J10" i="4"/>
  <c r="J11" i="5"/>
  <c r="V52" i="1"/>
  <c r="F41" i="2"/>
  <c r="F27" i="2"/>
  <c r="AD5" i="1"/>
  <c r="AD8" i="1"/>
  <c r="AD7" i="1"/>
  <c r="AD10" i="1"/>
  <c r="AD6" i="1"/>
  <c r="AD9" i="1"/>
  <c r="J18" i="2" l="1"/>
  <c r="I17" i="2"/>
  <c r="I32" i="2"/>
  <c r="J31" i="2"/>
  <c r="L31" i="2" s="1"/>
  <c r="AL39" i="1"/>
  <c r="AL31" i="1"/>
  <c r="AL71" i="1"/>
  <c r="AL22" i="1"/>
  <c r="AL20" i="1"/>
  <c r="AL64" i="1"/>
  <c r="AL19" i="1"/>
  <c r="AL24" i="1"/>
  <c r="AL59" i="1"/>
  <c r="AL23" i="1"/>
  <c r="AL28" i="1"/>
  <c r="AL72" i="1"/>
  <c r="AL44" i="1"/>
  <c r="AL30" i="1"/>
  <c r="AL42" i="1"/>
  <c r="AL73" i="1"/>
  <c r="AL70" i="1"/>
  <c r="AL58" i="1"/>
  <c r="AL63" i="1"/>
  <c r="AL47" i="1"/>
  <c r="AL40" i="1"/>
  <c r="AL66" i="1"/>
  <c r="AL33" i="1"/>
  <c r="AL67" i="1"/>
  <c r="AL45" i="1"/>
  <c r="AL54" i="1"/>
  <c r="AL48" i="1"/>
  <c r="AL41" i="1"/>
  <c r="AL53" i="1"/>
  <c r="AL21" i="1"/>
  <c r="AL36" i="1"/>
  <c r="AL56" i="1"/>
  <c r="AL51" i="1"/>
  <c r="AL62" i="1"/>
  <c r="AL49" i="1"/>
  <c r="AL74" i="1"/>
  <c r="AL43" i="1"/>
  <c r="AL61" i="1"/>
  <c r="I59" i="2"/>
  <c r="J58" i="2"/>
  <c r="L58" i="2" s="1"/>
  <c r="I69" i="2"/>
  <c r="J68" i="2"/>
  <c r="L68" i="2" s="1"/>
  <c r="I48" i="2"/>
  <c r="J47" i="2"/>
  <c r="L47" i="2" s="1"/>
  <c r="D28" i="5"/>
  <c r="D30" i="5"/>
  <c r="J9" i="4"/>
  <c r="J10" i="5"/>
  <c r="V53" i="1"/>
  <c r="AD43" i="1"/>
  <c r="AD11" i="1"/>
  <c r="F26" i="2"/>
  <c r="F42" i="2"/>
  <c r="I33" i="2" l="1"/>
  <c r="J33" i="2" s="1"/>
  <c r="L33" i="2" s="1"/>
  <c r="J32" i="2"/>
  <c r="L32" i="2" s="1"/>
  <c r="J17" i="2"/>
  <c r="I16" i="2"/>
  <c r="I70" i="2"/>
  <c r="J69" i="2"/>
  <c r="L69" i="2" s="1"/>
  <c r="I49" i="2"/>
  <c r="J48" i="2"/>
  <c r="L48" i="2" s="1"/>
  <c r="I60" i="2"/>
  <c r="J59" i="2"/>
  <c r="L59" i="2" s="1"/>
  <c r="D27" i="5"/>
  <c r="D31" i="5"/>
  <c r="J8" i="4"/>
  <c r="J9" i="5"/>
  <c r="V54" i="1"/>
  <c r="AD44" i="1"/>
  <c r="F43" i="2"/>
  <c r="F25" i="2"/>
  <c r="AD12" i="1"/>
  <c r="J16" i="2" l="1"/>
  <c r="I15" i="2"/>
  <c r="I61" i="2"/>
  <c r="J60" i="2"/>
  <c r="L60" i="2" s="1"/>
  <c r="I50" i="2"/>
  <c r="J49" i="2"/>
  <c r="L49" i="2" s="1"/>
  <c r="I71" i="2"/>
  <c r="J70" i="2"/>
  <c r="L70" i="2" s="1"/>
  <c r="D26" i="5"/>
  <c r="D32" i="5"/>
  <c r="J7" i="4"/>
  <c r="J8" i="5"/>
  <c r="V55" i="1"/>
  <c r="C43" i="1"/>
  <c r="E43" i="1" s="1"/>
  <c r="F24" i="2"/>
  <c r="F44" i="2"/>
  <c r="I34" i="2"/>
  <c r="J34" i="2" s="1"/>
  <c r="L34" i="2" s="1"/>
  <c r="AD13" i="1"/>
  <c r="J15" i="2" l="1"/>
  <c r="I14" i="2"/>
  <c r="I72" i="2"/>
  <c r="J71" i="2"/>
  <c r="L71" i="2" s="1"/>
  <c r="I51" i="2"/>
  <c r="J50" i="2"/>
  <c r="L50" i="2" s="1"/>
  <c r="I62" i="2"/>
  <c r="J61" i="2"/>
  <c r="L61" i="2" s="1"/>
  <c r="D33" i="5"/>
  <c r="D25" i="5"/>
  <c r="J6" i="4"/>
  <c r="J7" i="5"/>
  <c r="C42" i="1"/>
  <c r="C41" i="1" s="1"/>
  <c r="V56" i="1"/>
  <c r="F45" i="2"/>
  <c r="F23" i="2"/>
  <c r="I35" i="2"/>
  <c r="J35" i="2" s="1"/>
  <c r="L35" i="2" s="1"/>
  <c r="AD14" i="1"/>
  <c r="J14" i="2" l="1"/>
  <c r="I13" i="2"/>
  <c r="C40" i="1"/>
  <c r="C39" i="1" s="1"/>
  <c r="C38" i="1" s="1"/>
  <c r="C37" i="1" s="1"/>
  <c r="C36" i="1" s="1"/>
  <c r="C35" i="1" s="1"/>
  <c r="I52" i="2"/>
  <c r="J51" i="2"/>
  <c r="L51" i="2" s="1"/>
  <c r="I63" i="2"/>
  <c r="J62" i="2"/>
  <c r="L62" i="2" s="1"/>
  <c r="I73" i="2"/>
  <c r="J72" i="2"/>
  <c r="L72" i="2" s="1"/>
  <c r="D24" i="5"/>
  <c r="D34" i="5"/>
  <c r="J6" i="5"/>
  <c r="J5" i="4"/>
  <c r="J5" i="5" s="1"/>
  <c r="D44" i="5"/>
  <c r="E42" i="1"/>
  <c r="E41" i="1" s="1"/>
  <c r="V57" i="1"/>
  <c r="F22" i="2"/>
  <c r="F46" i="2"/>
  <c r="I36" i="2"/>
  <c r="J36" i="2" s="1"/>
  <c r="L36" i="2" s="1"/>
  <c r="AD15" i="1"/>
  <c r="J13" i="2" l="1"/>
  <c r="I12" i="2"/>
  <c r="I74" i="2"/>
  <c r="J73" i="2"/>
  <c r="L73" i="2" s="1"/>
  <c r="I64" i="2"/>
  <c r="J64" i="2" s="1"/>
  <c r="L64" i="2" s="1"/>
  <c r="J63" i="2"/>
  <c r="L63" i="2" s="1"/>
  <c r="I53" i="2"/>
  <c r="J52" i="2"/>
  <c r="L52" i="2" s="1"/>
  <c r="D35" i="5"/>
  <c r="D23" i="5"/>
  <c r="E40" i="1"/>
  <c r="D45" i="5"/>
  <c r="V58" i="1"/>
  <c r="F21" i="2"/>
  <c r="F47" i="2"/>
  <c r="I37" i="2"/>
  <c r="J37" i="2" s="1"/>
  <c r="L37" i="2" s="1"/>
  <c r="J12" i="2" l="1"/>
  <c r="I11" i="2"/>
  <c r="I54" i="2"/>
  <c r="J54" i="2" s="1"/>
  <c r="J53" i="2"/>
  <c r="L53" i="2" s="1"/>
  <c r="D36" i="5"/>
  <c r="D22" i="5"/>
  <c r="D46" i="5"/>
  <c r="V59" i="1"/>
  <c r="E39" i="1"/>
  <c r="F48" i="2"/>
  <c r="F20" i="2"/>
  <c r="I38" i="2"/>
  <c r="J38" i="2" s="1"/>
  <c r="L38" i="2"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J11" i="2" l="1"/>
  <c r="I10" i="2"/>
  <c r="L54" i="2"/>
  <c r="D54" i="5"/>
  <c r="D21" i="5"/>
  <c r="D37" i="5"/>
  <c r="V60" i="1"/>
  <c r="E38" i="1"/>
  <c r="D47" i="5"/>
  <c r="F19" i="2"/>
  <c r="F49" i="2"/>
  <c r="I39" i="2"/>
  <c r="J39" i="2" s="1"/>
  <c r="L39" i="2" s="1"/>
  <c r="J10" i="2" l="1"/>
  <c r="I9" i="2"/>
  <c r="D38" i="5"/>
  <c r="D20" i="5"/>
  <c r="E37" i="1"/>
  <c r="D48" i="5"/>
  <c r="V61" i="1"/>
  <c r="F50" i="2"/>
  <c r="F18" i="2"/>
  <c r="I40" i="2"/>
  <c r="J40" i="2" s="1"/>
  <c r="L40" i="2" s="1"/>
  <c r="C78" i="1"/>
  <c r="E78" i="1" s="1"/>
  <c r="J9" i="2" l="1"/>
  <c r="I8" i="2"/>
  <c r="D19" i="5"/>
  <c r="D39" i="5"/>
  <c r="D49" i="5"/>
  <c r="V62" i="1"/>
  <c r="E36" i="1"/>
  <c r="L18" i="7"/>
  <c r="F17" i="2"/>
  <c r="B18" i="2"/>
  <c r="F51" i="2"/>
  <c r="I41" i="2"/>
  <c r="J41" i="2" s="1"/>
  <c r="L41" i="2" s="1"/>
  <c r="C79" i="1"/>
  <c r="E79" i="1" s="1"/>
  <c r="J8" i="2" l="1"/>
  <c r="I7" i="2"/>
  <c r="D18" i="5"/>
  <c r="D40" i="5"/>
  <c r="E35" i="1"/>
  <c r="D50" i="5"/>
  <c r="V63" i="1"/>
  <c r="L17" i="7"/>
  <c r="B17" i="2"/>
  <c r="F16" i="2"/>
  <c r="F52" i="2"/>
  <c r="I42" i="2"/>
  <c r="J42" i="2" s="1"/>
  <c r="L42" i="2" s="1"/>
  <c r="C80" i="1"/>
  <c r="E80" i="1" s="1"/>
  <c r="J7" i="2" l="1"/>
  <c r="I6" i="2"/>
  <c r="D17" i="5"/>
  <c r="D41" i="5"/>
  <c r="V64" i="1"/>
  <c r="D51" i="5"/>
  <c r="L16" i="7"/>
  <c r="F15" i="2"/>
  <c r="B16" i="2"/>
  <c r="F53" i="2"/>
  <c r="I43" i="2"/>
  <c r="J43" i="2" s="1"/>
  <c r="L43" i="2" s="1"/>
  <c r="C81" i="1"/>
  <c r="E81" i="1" s="1"/>
  <c r="J6" i="2" l="1"/>
  <c r="I5" i="2"/>
  <c r="D42" i="5"/>
  <c r="D43" i="5"/>
  <c r="D16" i="5"/>
  <c r="D52" i="5"/>
  <c r="V65" i="1"/>
  <c r="L15" i="7"/>
  <c r="F14" i="2"/>
  <c r="B15" i="2"/>
  <c r="C82" i="1"/>
  <c r="E82" i="1" s="1"/>
  <c r="D15" i="5" l="1"/>
  <c r="V66" i="1"/>
  <c r="D53" i="5"/>
  <c r="L14" i="7"/>
  <c r="F13" i="2"/>
  <c r="B14" i="2"/>
  <c r="C84" i="1"/>
  <c r="C83" i="1"/>
  <c r="E83" i="1" s="1"/>
  <c r="D14" i="5" l="1"/>
  <c r="V67" i="1"/>
  <c r="E84" i="1"/>
  <c r="L13" i="7"/>
  <c r="B13" i="2"/>
  <c r="F12" i="2"/>
  <c r="D13" i="5" l="1"/>
  <c r="V68" i="1"/>
  <c r="L12" i="7"/>
  <c r="F11" i="2"/>
  <c r="B12" i="2"/>
  <c r="D12" i="5" l="1"/>
  <c r="V69" i="1"/>
  <c r="L11" i="7"/>
  <c r="F10" i="2"/>
  <c r="B11" i="2"/>
  <c r="D11" i="5" l="1"/>
  <c r="V70" i="1"/>
  <c r="L10" i="7"/>
  <c r="F9" i="2"/>
  <c r="B10" i="2"/>
  <c r="D10" i="5" l="1"/>
  <c r="V71" i="1"/>
  <c r="L9" i="7"/>
  <c r="F8" i="2"/>
  <c r="B9" i="2"/>
  <c r="D9" i="5" l="1"/>
  <c r="V72" i="1"/>
  <c r="L8" i="7"/>
  <c r="F7" i="2"/>
  <c r="B8" i="2"/>
  <c r="D8" i="5" l="1"/>
  <c r="V73" i="1"/>
  <c r="L7" i="7"/>
  <c r="F6" i="2"/>
  <c r="B7" i="2"/>
  <c r="D7" i="5" l="1"/>
  <c r="V74" i="1"/>
  <c r="B6" i="2"/>
  <c r="L6" i="7"/>
  <c r="D6" i="5" l="1"/>
  <c r="V75" i="1"/>
  <c r="V76" i="1" l="1"/>
  <c r="AD25" i="1"/>
  <c r="V77" i="1" l="1"/>
  <c r="AD27" i="1"/>
  <c r="AD26" i="1"/>
  <c r="AD28" i="1" l="1"/>
  <c r="AD29" i="1" l="1"/>
  <c r="AD30" i="1" l="1"/>
  <c r="AD31" i="1" l="1"/>
  <c r="AD32" i="1" l="1"/>
  <c r="AD20" i="1" l="1"/>
  <c r="AD33" i="1"/>
  <c r="AD34" i="1" l="1"/>
  <c r="AD21" i="1"/>
  <c r="C34" i="1" l="1"/>
  <c r="C33" i="1" s="1"/>
  <c r="C32" i="1" s="1"/>
  <c r="C31" i="1" s="1"/>
  <c r="C30" i="1" s="1"/>
  <c r="C29" i="1" s="1"/>
  <c r="C28" i="1" s="1"/>
  <c r="C27" i="1" s="1"/>
  <c r="C26" i="1" s="1"/>
  <c r="C25" i="1" s="1"/>
  <c r="D21" i="6" s="1"/>
  <c r="AD22" i="1"/>
  <c r="D22" i="6" l="1"/>
  <c r="D25" i="6" s="1"/>
  <c r="E34" i="1"/>
  <c r="AD23" i="1"/>
  <c r="E33" i="1" l="1"/>
  <c r="E32" i="1" s="1"/>
  <c r="AD24" i="1"/>
  <c r="C24" i="1" l="1"/>
  <c r="C23" i="1" s="1"/>
  <c r="C22" i="1" s="1"/>
  <c r="C21" i="1" s="1"/>
  <c r="C20" i="1" s="1"/>
  <c r="E31" i="1"/>
  <c r="E30" i="1" l="1"/>
  <c r="E29" i="1" l="1"/>
  <c r="AD19" i="1"/>
  <c r="E28" i="1" l="1"/>
  <c r="C19" i="1"/>
  <c r="E27" i="1" l="1"/>
  <c r="E26" i="1" l="1"/>
  <c r="E25" i="1" l="1"/>
  <c r="E24" i="1" l="1"/>
  <c r="E23" i="1" l="1"/>
  <c r="L5" i="7"/>
  <c r="E22" i="1" l="1"/>
  <c r="E21" i="1" l="1"/>
  <c r="E20" i="1" l="1"/>
  <c r="E19" i="1" l="1"/>
  <c r="T77" i="7" l="1"/>
  <c r="AF43" i="14" l="1"/>
  <c r="AF39" i="14" l="1"/>
  <c r="AF47" i="14"/>
  <c r="AF31" i="14"/>
  <c r="AF23" i="14"/>
  <c r="AF15" i="14"/>
  <c r="AF46" i="14"/>
  <c r="AF38" i="14"/>
  <c r="AF30" i="14"/>
  <c r="AH31" i="14" s="1"/>
  <c r="AF22" i="14"/>
  <c r="AF14" i="14"/>
  <c r="AF7" i="14"/>
  <c r="AF48" i="14"/>
  <c r="AF40" i="14"/>
  <c r="AF32" i="14"/>
  <c r="AF24" i="14"/>
  <c r="AF16" i="14"/>
  <c r="AF8" i="14"/>
  <c r="AF45" i="14"/>
  <c r="AF37" i="14"/>
  <c r="AF44" i="14"/>
  <c r="AH44" i="14" s="1"/>
  <c r="AF6" i="14"/>
  <c r="AF29" i="14"/>
  <c r="AF21" i="14"/>
  <c r="AF13" i="14"/>
  <c r="AF28" i="14"/>
  <c r="AF20" i="14"/>
  <c r="AF12" i="14"/>
  <c r="AF19" i="14"/>
  <c r="AF11" i="14"/>
  <c r="AF36" i="14"/>
  <c r="AF42" i="14"/>
  <c r="AH43" i="14" s="1"/>
  <c r="AF18" i="14"/>
  <c r="AF10" i="14"/>
  <c r="AF35" i="14"/>
  <c r="AF27" i="14"/>
  <c r="AF34" i="14"/>
  <c r="AF26" i="14"/>
  <c r="AF41" i="14"/>
  <c r="AF33" i="14"/>
  <c r="AF25" i="14"/>
  <c r="AF17" i="14"/>
  <c r="AF9" i="14"/>
  <c r="O17" i="5"/>
  <c r="P17" i="5" s="1"/>
  <c r="O13" i="5"/>
  <c r="P13" i="5" s="1"/>
  <c r="O9" i="5"/>
  <c r="P9" i="5" s="1"/>
  <c r="O15" i="5"/>
  <c r="P15" i="5" s="1"/>
  <c r="O11" i="5"/>
  <c r="P11" i="5" s="1"/>
  <c r="O7" i="5"/>
  <c r="P7" i="5" s="1"/>
  <c r="O6" i="5"/>
  <c r="P6" i="5" s="1"/>
  <c r="O75" i="5"/>
  <c r="P75" i="5" s="1"/>
  <c r="O63" i="5"/>
  <c r="P63" i="5" s="1"/>
  <c r="O59" i="5"/>
  <c r="P59" i="5" s="1"/>
  <c r="O47" i="5"/>
  <c r="P47" i="5" s="1"/>
  <c r="O35" i="5"/>
  <c r="P35" i="5" s="1"/>
  <c r="O19" i="5"/>
  <c r="P19" i="5" s="1"/>
  <c r="O74" i="5"/>
  <c r="P74" i="5" s="1"/>
  <c r="O70" i="5"/>
  <c r="P70" i="5" s="1"/>
  <c r="O66" i="5"/>
  <c r="P66" i="5" s="1"/>
  <c r="O62" i="5"/>
  <c r="P62" i="5" s="1"/>
  <c r="O58" i="5"/>
  <c r="P58" i="5" s="1"/>
  <c r="O54" i="5"/>
  <c r="P54" i="5" s="1"/>
  <c r="O50" i="5"/>
  <c r="P50" i="5" s="1"/>
  <c r="O46" i="5"/>
  <c r="P46" i="5" s="1"/>
  <c r="O42" i="5"/>
  <c r="P42" i="5" s="1"/>
  <c r="O38" i="5"/>
  <c r="P38" i="5" s="1"/>
  <c r="O34" i="5"/>
  <c r="P34" i="5" s="1"/>
  <c r="O30" i="5"/>
  <c r="P30" i="5" s="1"/>
  <c r="O26" i="5"/>
  <c r="P26" i="5" s="1"/>
  <c r="O22" i="5"/>
  <c r="P22" i="5" s="1"/>
  <c r="O18" i="5"/>
  <c r="P18" i="5" s="1"/>
  <c r="O14" i="5"/>
  <c r="P14" i="5" s="1"/>
  <c r="O10" i="5"/>
  <c r="P10" i="5" s="1"/>
  <c r="O67" i="5"/>
  <c r="P67" i="5" s="1"/>
  <c r="O55" i="5"/>
  <c r="P55" i="5" s="1"/>
  <c r="O43" i="5"/>
  <c r="P43" i="5" s="1"/>
  <c r="O31" i="5"/>
  <c r="P31" i="5" s="1"/>
  <c r="O23" i="5"/>
  <c r="P23" i="5" s="1"/>
  <c r="O69" i="5"/>
  <c r="P69" i="5" s="1"/>
  <c r="O61" i="5"/>
  <c r="P61" i="5" s="1"/>
  <c r="O49" i="5"/>
  <c r="P49" i="5" s="1"/>
  <c r="O41" i="5"/>
  <c r="P41" i="5" s="1"/>
  <c r="O33" i="5"/>
  <c r="P33" i="5" s="1"/>
  <c r="O29" i="5"/>
  <c r="P29" i="5" s="1"/>
  <c r="O21" i="5"/>
  <c r="P21" i="5" s="1"/>
  <c r="O71" i="5"/>
  <c r="P71" i="5" s="1"/>
  <c r="O51" i="5"/>
  <c r="P51" i="5" s="1"/>
  <c r="O39" i="5"/>
  <c r="P39" i="5" s="1"/>
  <c r="O27" i="5"/>
  <c r="P27" i="5" s="1"/>
  <c r="O73" i="5"/>
  <c r="P73" i="5" s="1"/>
  <c r="O65" i="5"/>
  <c r="P65" i="5" s="1"/>
  <c r="O57" i="5"/>
  <c r="P57" i="5" s="1"/>
  <c r="O53" i="5"/>
  <c r="P53" i="5" s="1"/>
  <c r="O45" i="5"/>
  <c r="P45" i="5" s="1"/>
  <c r="O37" i="5"/>
  <c r="P37" i="5" s="1"/>
  <c r="O25" i="5"/>
  <c r="P25" i="5" s="1"/>
  <c r="O76" i="5"/>
  <c r="P76" i="5" s="1"/>
  <c r="O72" i="5"/>
  <c r="P72" i="5" s="1"/>
  <c r="O68" i="5"/>
  <c r="P68" i="5" s="1"/>
  <c r="O64" i="5"/>
  <c r="P64" i="5" s="1"/>
  <c r="O60" i="5"/>
  <c r="P60" i="5" s="1"/>
  <c r="O56" i="5"/>
  <c r="P56" i="5" s="1"/>
  <c r="O52" i="5"/>
  <c r="P52" i="5" s="1"/>
  <c r="O48" i="5"/>
  <c r="P48" i="5" s="1"/>
  <c r="O44" i="5"/>
  <c r="P44" i="5" s="1"/>
  <c r="O40" i="5"/>
  <c r="P40" i="5" s="1"/>
  <c r="O36" i="5"/>
  <c r="P36" i="5" s="1"/>
  <c r="O32" i="5"/>
  <c r="P32" i="5" s="1"/>
  <c r="O28" i="5"/>
  <c r="P28" i="5" s="1"/>
  <c r="O24" i="5"/>
  <c r="P24" i="5" s="1"/>
  <c r="O20" i="5"/>
  <c r="P20" i="5" s="1"/>
  <c r="O16" i="5"/>
  <c r="P16" i="5" s="1"/>
  <c r="O12" i="5"/>
  <c r="P12" i="5" s="1"/>
  <c r="O8" i="5"/>
  <c r="P8" i="5" s="1"/>
  <c r="AH39" i="14" l="1"/>
  <c r="AH47" i="14"/>
  <c r="AH32" i="14"/>
  <c r="AH24" i="14"/>
  <c r="AH40" i="14"/>
  <c r="AH33" i="14"/>
  <c r="AH48" i="14"/>
  <c r="AH15" i="14"/>
  <c r="AH16" i="14"/>
  <c r="AH8" i="14"/>
  <c r="AH41" i="14"/>
  <c r="AH38" i="14"/>
  <c r="AH46" i="14"/>
  <c r="AH23" i="14"/>
  <c r="AH9" i="14"/>
  <c r="AH37" i="14"/>
  <c r="AH45" i="14"/>
  <c r="AH17" i="14"/>
  <c r="AH25" i="14"/>
  <c r="AH11" i="14"/>
  <c r="AH13" i="14"/>
  <c r="AH34" i="14"/>
  <c r="AH21" i="14"/>
  <c r="AH27" i="14"/>
  <c r="AH29" i="14"/>
  <c r="AH19" i="14"/>
  <c r="AH7" i="14"/>
  <c r="AH35" i="14"/>
  <c r="AH10" i="14"/>
  <c r="AH12" i="14"/>
  <c r="AH14" i="14"/>
  <c r="AN67" i="5"/>
  <c r="AF49" i="14"/>
  <c r="AH18" i="14"/>
  <c r="AH20" i="14"/>
  <c r="AH30" i="14"/>
  <c r="AH42" i="14"/>
  <c r="AH28" i="14"/>
  <c r="AH26" i="14"/>
  <c r="AH36" i="14"/>
  <c r="AH22" i="14"/>
  <c r="AN72" i="5"/>
  <c r="AN40" i="5"/>
  <c r="AN29" i="5"/>
  <c r="AN48" i="5"/>
  <c r="AN25" i="5"/>
  <c r="AN42" i="5"/>
  <c r="AN32" i="5"/>
  <c r="AN64" i="5"/>
  <c r="AN57" i="5"/>
  <c r="AN71" i="5"/>
  <c r="AN61" i="5"/>
  <c r="AN24" i="5"/>
  <c r="AN56" i="5"/>
  <c r="AN45" i="5"/>
  <c r="AN39" i="5"/>
  <c r="AN74" i="5"/>
  <c r="AN73" i="5"/>
  <c r="AN41" i="5"/>
  <c r="AN66" i="5"/>
  <c r="AN75" i="5"/>
  <c r="AN43" i="5"/>
  <c r="AN26" i="5"/>
  <c r="AN58" i="5"/>
  <c r="AN59" i="5"/>
  <c r="AN34" i="5"/>
  <c r="AN20" i="5"/>
  <c r="AN28" i="5"/>
  <c r="AN36" i="5"/>
  <c r="AN44" i="5"/>
  <c r="AN52" i="5"/>
  <c r="AN60" i="5"/>
  <c r="AN68" i="5"/>
  <c r="AN76" i="5"/>
  <c r="AN37" i="5"/>
  <c r="AN92" i="5" s="1"/>
  <c r="AN53" i="5"/>
  <c r="AN65" i="5"/>
  <c r="AN27" i="5"/>
  <c r="AN51" i="5"/>
  <c r="AN21" i="5"/>
  <c r="AN33" i="5"/>
  <c r="AN49" i="5"/>
  <c r="AN69" i="5"/>
  <c r="AN23" i="5"/>
  <c r="AN50" i="5"/>
  <c r="AN35" i="5"/>
  <c r="AN22" i="5"/>
  <c r="AN30" i="5"/>
  <c r="AN38" i="5"/>
  <c r="AN46" i="5"/>
  <c r="AN54" i="5"/>
  <c r="AN62" i="5"/>
  <c r="AN70" i="5"/>
  <c r="AN19" i="5"/>
  <c r="AN47" i="5"/>
  <c r="AN63" i="5"/>
  <c r="O79" i="5"/>
  <c r="P79" i="5" s="1"/>
  <c r="AN79" i="5"/>
  <c r="O77" i="5"/>
  <c r="P77" i="5" s="1"/>
  <c r="AN77" i="5"/>
  <c r="AN31" i="5"/>
  <c r="AN55" i="5"/>
  <c r="O78" i="5"/>
  <c r="P78" i="5" s="1"/>
  <c r="AN78" i="5"/>
  <c r="AN94" i="5" l="1"/>
  <c r="AN96" i="5"/>
  <c r="AN88" i="5"/>
  <c r="AN93" i="5"/>
  <c r="AN89" i="5"/>
  <c r="AN95" i="5"/>
  <c r="AN97" i="5"/>
  <c r="AN99" i="5"/>
  <c r="AN90" i="5"/>
  <c r="AH49" i="14"/>
  <c r="O80" i="5"/>
  <c r="P80" i="5" s="1"/>
  <c r="AN80" i="5"/>
  <c r="O81" i="5" l="1"/>
  <c r="P81" i="5" s="1"/>
  <c r="AN81" i="5"/>
  <c r="O82" i="5" l="1"/>
  <c r="P82" i="5" s="1"/>
  <c r="AN82" i="5"/>
  <c r="O83" i="5" l="1"/>
  <c r="P83" i="5" s="1"/>
  <c r="AN83" i="5"/>
  <c r="O84" i="5" l="1"/>
  <c r="P84" i="5" s="1"/>
  <c r="AN84" i="5"/>
  <c r="AF34" i="5" l="1"/>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AF6" i="5"/>
  <c r="X33" i="5" l="1"/>
  <c r="X32" i="5" s="1"/>
  <c r="AF5" i="5"/>
  <c r="X31" i="5" l="1"/>
  <c r="X30" i="5" l="1"/>
  <c r="AQ75" i="1" l="1"/>
  <c r="AQ55" i="1"/>
  <c r="AQ65" i="1"/>
  <c r="AQ45" i="1"/>
  <c r="AQ35" i="1"/>
  <c r="X29" i="5"/>
  <c r="AR35" i="1" l="1"/>
  <c r="B35" i="1" s="1"/>
  <c r="C35" i="5" s="1"/>
  <c r="AP35" i="1"/>
  <c r="AR55" i="1"/>
  <c r="B55" i="1" s="1"/>
  <c r="C55" i="5" s="1"/>
  <c r="AP55" i="1"/>
  <c r="AR45" i="1"/>
  <c r="B45" i="1" s="1"/>
  <c r="C45" i="5" s="1"/>
  <c r="AP45" i="1"/>
  <c r="AR65" i="1"/>
  <c r="B65" i="1" s="1"/>
  <c r="C65" i="5" s="1"/>
  <c r="AP65" i="1"/>
  <c r="AR75" i="1"/>
  <c r="E87" i="1" s="1"/>
  <c r="B75" i="1" s="1"/>
  <c r="N75" i="1" s="1"/>
  <c r="AP75" i="1"/>
  <c r="E86" i="1"/>
  <c r="AQ36" i="1"/>
  <c r="AQ56" i="1"/>
  <c r="AQ66" i="1"/>
  <c r="X28" i="5"/>
  <c r="C75" i="5" l="1"/>
  <c r="AR66" i="1"/>
  <c r="B66" i="1" s="1"/>
  <c r="C66" i="5" s="1"/>
  <c r="AP66" i="1"/>
  <c r="AR56" i="1"/>
  <c r="B56" i="1" s="1"/>
  <c r="C56" i="5" s="1"/>
  <c r="AP56" i="1"/>
  <c r="AR36" i="1"/>
  <c r="B36" i="1" s="1"/>
  <c r="C36" i="5" s="1"/>
  <c r="AP36" i="1"/>
  <c r="AL76" i="1"/>
  <c r="AK76" i="1"/>
  <c r="AL78" i="1"/>
  <c r="AK78" i="1"/>
  <c r="AL77" i="1"/>
  <c r="AK77" i="1"/>
  <c r="AQ57" i="1"/>
  <c r="AQ46" i="1"/>
  <c r="AQ78" i="1"/>
  <c r="AQ37" i="1"/>
  <c r="AQ67" i="1"/>
  <c r="AQ77" i="1"/>
  <c r="AQ76" i="1"/>
  <c r="X27" i="5"/>
  <c r="P36" i="1" l="1"/>
  <c r="P66" i="1"/>
  <c r="P56" i="1"/>
  <c r="AR67" i="1"/>
  <c r="B67" i="1" s="1"/>
  <c r="P67" i="1" s="1"/>
  <c r="AP67" i="1"/>
  <c r="B76" i="1"/>
  <c r="P76" i="1" s="1"/>
  <c r="AP76" i="1"/>
  <c r="AR37" i="1"/>
  <c r="B37" i="1" s="1"/>
  <c r="C37" i="5" s="1"/>
  <c r="AP37" i="1"/>
  <c r="B77" i="1"/>
  <c r="AP77" i="1"/>
  <c r="B78" i="1"/>
  <c r="B78" i="5" s="1"/>
  <c r="AP78" i="1"/>
  <c r="AR46" i="1"/>
  <c r="B46" i="1" s="1"/>
  <c r="C46" i="5" s="1"/>
  <c r="AP46" i="1"/>
  <c r="AR57" i="1"/>
  <c r="B57" i="1" s="1"/>
  <c r="C57" i="5" s="1"/>
  <c r="AP57" i="1"/>
  <c r="AL79" i="1"/>
  <c r="AK79" i="1"/>
  <c r="AR77" i="1"/>
  <c r="AR76" i="1"/>
  <c r="AR78" i="1"/>
  <c r="AQ38" i="1"/>
  <c r="AQ68" i="1"/>
  <c r="AQ47" i="1"/>
  <c r="AQ58" i="1"/>
  <c r="AQ48" i="1"/>
  <c r="X26" i="5"/>
  <c r="C76" i="5" l="1"/>
  <c r="N76" i="1"/>
  <c r="P77" i="1"/>
  <c r="P78" i="1"/>
  <c r="C67" i="5"/>
  <c r="N78" i="1"/>
  <c r="C78" i="5"/>
  <c r="L78" i="5" s="1"/>
  <c r="B79" i="1"/>
  <c r="B80" i="1" s="1"/>
  <c r="P37" i="1"/>
  <c r="N77" i="1"/>
  <c r="P46" i="1"/>
  <c r="C77" i="5"/>
  <c r="AR68" i="1"/>
  <c r="B68" i="1" s="1"/>
  <c r="C68" i="5" s="1"/>
  <c r="AP68" i="1"/>
  <c r="AR38" i="1"/>
  <c r="B38" i="1" s="1"/>
  <c r="C38" i="5" s="1"/>
  <c r="AP38" i="1"/>
  <c r="AR58" i="1"/>
  <c r="B58" i="1" s="1"/>
  <c r="C58" i="5" s="1"/>
  <c r="AP58" i="1"/>
  <c r="P57" i="1"/>
  <c r="AR48" i="1"/>
  <c r="B48" i="1" s="1"/>
  <c r="C48" i="5" s="1"/>
  <c r="AP48" i="1"/>
  <c r="AR47" i="1"/>
  <c r="B47" i="1" s="1"/>
  <c r="P47" i="1" s="1"/>
  <c r="AP47" i="1"/>
  <c r="AL80" i="1"/>
  <c r="AK80" i="1"/>
  <c r="AQ69" i="1"/>
  <c r="AQ49" i="1"/>
  <c r="AQ39" i="1"/>
  <c r="AQ59" i="1"/>
  <c r="X25" i="5"/>
  <c r="C79" i="5"/>
  <c r="AQ79" i="1"/>
  <c r="AP79" i="1" s="1"/>
  <c r="P58" i="1" l="1"/>
  <c r="B79" i="5"/>
  <c r="P68" i="1"/>
  <c r="AR39" i="1"/>
  <c r="B39" i="1" s="1"/>
  <c r="C39" i="5" s="1"/>
  <c r="AP39" i="1"/>
  <c r="AR69" i="1"/>
  <c r="B69" i="1" s="1"/>
  <c r="C69" i="5" s="1"/>
  <c r="AP69" i="1"/>
  <c r="AR59" i="1"/>
  <c r="B59" i="1" s="1"/>
  <c r="P59" i="1" s="1"/>
  <c r="AP59" i="1"/>
  <c r="AR49" i="1"/>
  <c r="B49" i="1" s="1"/>
  <c r="P49" i="1" s="1"/>
  <c r="AP49" i="1"/>
  <c r="P48" i="1"/>
  <c r="P38" i="1"/>
  <c r="C47" i="5"/>
  <c r="AL81" i="1"/>
  <c r="AK81" i="1"/>
  <c r="AQ50" i="1"/>
  <c r="AQ40" i="1"/>
  <c r="AQ60" i="1"/>
  <c r="AQ70" i="1"/>
  <c r="X24" i="5"/>
  <c r="B80" i="5"/>
  <c r="C80" i="5"/>
  <c r="B81" i="1"/>
  <c r="AR79" i="1"/>
  <c r="AQ80" i="1"/>
  <c r="AP80" i="1" s="1"/>
  <c r="P39" i="1" l="1"/>
  <c r="C59" i="5"/>
  <c r="C49" i="5"/>
  <c r="AR40" i="1"/>
  <c r="B40" i="1" s="1"/>
  <c r="C40" i="5" s="1"/>
  <c r="AP40" i="1"/>
  <c r="AR60" i="1"/>
  <c r="B60" i="1" s="1"/>
  <c r="P60" i="1" s="1"/>
  <c r="AP60" i="1"/>
  <c r="AR70" i="1"/>
  <c r="B70" i="1" s="1"/>
  <c r="C70" i="5" s="1"/>
  <c r="AP70" i="1"/>
  <c r="AR50" i="1"/>
  <c r="B50" i="1" s="1"/>
  <c r="C50" i="5" s="1"/>
  <c r="AP50" i="1"/>
  <c r="P69" i="1"/>
  <c r="AL82" i="1"/>
  <c r="AK82" i="1"/>
  <c r="AQ61" i="1"/>
  <c r="AQ71" i="1"/>
  <c r="AQ41" i="1"/>
  <c r="X23" i="5"/>
  <c r="B82" i="1"/>
  <c r="B81" i="5"/>
  <c r="C81" i="5"/>
  <c r="N79" i="1"/>
  <c r="AR80" i="1"/>
  <c r="P79" i="1"/>
  <c r="AQ81" i="1"/>
  <c r="AP81" i="1" s="1"/>
  <c r="P40" i="1" l="1"/>
  <c r="P50" i="1"/>
  <c r="AR71" i="1"/>
  <c r="B71" i="1" s="1"/>
  <c r="P71" i="1" s="1"/>
  <c r="AP71" i="1"/>
  <c r="AR61" i="1"/>
  <c r="B61" i="1" s="1"/>
  <c r="C61" i="5" s="1"/>
  <c r="AP61" i="1"/>
  <c r="AR41" i="1"/>
  <c r="B41" i="1" s="1"/>
  <c r="P41" i="1" s="1"/>
  <c r="AP41" i="1"/>
  <c r="P70" i="1"/>
  <c r="C60" i="5"/>
  <c r="AL83" i="1"/>
  <c r="AK83" i="1"/>
  <c r="AQ51" i="1"/>
  <c r="AQ72" i="1"/>
  <c r="AQ62" i="1"/>
  <c r="AQ52" i="1"/>
  <c r="AQ42" i="1"/>
  <c r="X22" i="5"/>
  <c r="B82" i="5"/>
  <c r="B83" i="1"/>
  <c r="C82" i="5"/>
  <c r="L79" i="5"/>
  <c r="N80" i="1"/>
  <c r="AR81" i="1"/>
  <c r="P80" i="1"/>
  <c r="AQ82" i="1"/>
  <c r="AP82" i="1" s="1"/>
  <c r="C71" i="5" l="1"/>
  <c r="AR62" i="1"/>
  <c r="B62" i="1" s="1"/>
  <c r="P62" i="1" s="1"/>
  <c r="AP62" i="1"/>
  <c r="AR72" i="1"/>
  <c r="B72" i="1" s="1"/>
  <c r="C72" i="5" s="1"/>
  <c r="AP72" i="1"/>
  <c r="P61" i="1"/>
  <c r="AR52" i="1"/>
  <c r="B52" i="1" s="1"/>
  <c r="P52" i="1" s="1"/>
  <c r="AP52" i="1"/>
  <c r="C41" i="5"/>
  <c r="AR51" i="1"/>
  <c r="B51" i="1" s="1"/>
  <c r="P51" i="1" s="1"/>
  <c r="AP51" i="1"/>
  <c r="AR42" i="1"/>
  <c r="B42" i="1" s="1"/>
  <c r="C42" i="5" s="1"/>
  <c r="AP42" i="1"/>
  <c r="AL84" i="1"/>
  <c r="AK84" i="1"/>
  <c r="C51" i="5"/>
  <c r="AQ43" i="1"/>
  <c r="AQ63" i="1"/>
  <c r="AQ73" i="1"/>
  <c r="X21" i="5"/>
  <c r="C83" i="5"/>
  <c r="B83" i="5"/>
  <c r="B84" i="1"/>
  <c r="L80" i="5"/>
  <c r="L81" i="5"/>
  <c r="N81" i="1"/>
  <c r="P81" i="1"/>
  <c r="AR82" i="1"/>
  <c r="AQ83" i="1"/>
  <c r="AP83" i="1" s="1"/>
  <c r="P72" i="1" l="1"/>
  <c r="C62" i="5"/>
  <c r="P42" i="1"/>
  <c r="C52" i="5"/>
  <c r="AR73" i="1"/>
  <c r="B73" i="1" s="1"/>
  <c r="P73" i="1" s="1"/>
  <c r="AP73" i="1"/>
  <c r="AR63" i="1"/>
  <c r="B63" i="1" s="1"/>
  <c r="P63" i="1" s="1"/>
  <c r="AP63" i="1"/>
  <c r="AR43" i="1"/>
  <c r="B43" i="1" s="1"/>
  <c r="P43" i="1" s="1"/>
  <c r="AP43" i="1"/>
  <c r="AQ64" i="1"/>
  <c r="AQ74" i="1"/>
  <c r="AQ53" i="1"/>
  <c r="AQ44" i="1"/>
  <c r="X20" i="5"/>
  <c r="B84" i="5"/>
  <c r="C84" i="5"/>
  <c r="N82" i="1"/>
  <c r="AR83" i="1"/>
  <c r="P82" i="1"/>
  <c r="AQ84" i="1"/>
  <c r="AP84" i="1" s="1"/>
  <c r="C73" i="5" l="1"/>
  <c r="C63" i="5"/>
  <c r="C43" i="5"/>
  <c r="AR44" i="1"/>
  <c r="B44" i="1" s="1"/>
  <c r="P44" i="1" s="1"/>
  <c r="AP44" i="1"/>
  <c r="AR53" i="1"/>
  <c r="B53" i="1" s="1"/>
  <c r="P53" i="1" s="1"/>
  <c r="AP53" i="1"/>
  <c r="AR74" i="1"/>
  <c r="B74" i="1" s="1"/>
  <c r="C74" i="5" s="1"/>
  <c r="AP74" i="1"/>
  <c r="AR64" i="1"/>
  <c r="B64" i="1" s="1"/>
  <c r="P64" i="1" s="1"/>
  <c r="AP64" i="1"/>
  <c r="AQ54" i="1"/>
  <c r="X19" i="5"/>
  <c r="L82" i="5"/>
  <c r="N83" i="1"/>
  <c r="AR84" i="1"/>
  <c r="N84" i="1"/>
  <c r="P83" i="1"/>
  <c r="C44" i="5" l="1"/>
  <c r="C53" i="5"/>
  <c r="P45" i="1"/>
  <c r="P75" i="1"/>
  <c r="P74" i="1"/>
  <c r="C64" i="5"/>
  <c r="P65" i="1"/>
  <c r="AR54" i="1"/>
  <c r="B54" i="1" s="1"/>
  <c r="P55" i="1" s="1"/>
  <c r="AP54" i="1"/>
  <c r="X18" i="5"/>
  <c r="L83" i="5"/>
  <c r="P84" i="1"/>
  <c r="P54" i="1" l="1"/>
  <c r="C54" i="5"/>
  <c r="X17" i="5"/>
  <c r="L84" i="5"/>
  <c r="X16" i="5" l="1"/>
  <c r="X15" i="5" l="1"/>
  <c r="X14" i="5" l="1"/>
  <c r="X13" i="5" l="1"/>
  <c r="X12" i="5" l="1"/>
  <c r="X11" i="5" l="1"/>
  <c r="X10" i="5" l="1"/>
  <c r="X9" i="5" l="1"/>
  <c r="X8" i="5" l="1"/>
  <c r="X7" i="5" l="1"/>
  <c r="X6" i="5" l="1"/>
  <c r="X5" i="5" l="1"/>
  <c r="BA77" i="5" l="1"/>
  <c r="BA76" i="5" l="1"/>
  <c r="BA75" i="5" l="1"/>
  <c r="BA74" i="5" l="1"/>
  <c r="BA73" i="5" l="1"/>
  <c r="BA72" i="5" l="1"/>
  <c r="BA71" i="5" l="1"/>
  <c r="BA70" i="5" l="1"/>
  <c r="BA69" i="5" l="1"/>
  <c r="BA68" i="5" l="1"/>
  <c r="BA67" i="5" l="1"/>
  <c r="BA66" i="5" l="1"/>
  <c r="BA65" i="5" l="1"/>
  <c r="BA64" i="5" l="1"/>
  <c r="BA63" i="5" l="1"/>
  <c r="BA62" i="5" l="1"/>
  <c r="BA61" i="5" l="1"/>
  <c r="BA60" i="5" l="1"/>
  <c r="BA59" i="5" l="1"/>
  <c r="BA58" i="5" l="1"/>
  <c r="BA57" i="5" l="1"/>
  <c r="BA56" i="5" l="1"/>
  <c r="BA55" i="5" l="1"/>
  <c r="BA54" i="5" l="1"/>
  <c r="BA53" i="5" l="1"/>
  <c r="BA52" i="5" l="1"/>
  <c r="BA51" i="5" l="1"/>
  <c r="BA50" i="5" l="1"/>
  <c r="BA49" i="5" l="1"/>
  <c r="BA48" i="5" l="1"/>
  <c r="BA47" i="5" l="1"/>
  <c r="BA46" i="5" l="1"/>
  <c r="BA45" i="5" l="1"/>
  <c r="BA44" i="5" l="1"/>
  <c r="BA43" i="5" l="1"/>
  <c r="BA42" i="5" l="1"/>
  <c r="BA41" i="5" l="1"/>
  <c r="BA40" i="5" l="1"/>
  <c r="BA39" i="5" l="1"/>
  <c r="BA38" i="5" l="1"/>
  <c r="BA37" i="5" l="1"/>
  <c r="BA36" i="5" l="1"/>
  <c r="BA35" i="5" l="1"/>
  <c r="BA34" i="5" l="1"/>
  <c r="BA33" i="5" l="1"/>
  <c r="BA32" i="5" l="1"/>
  <c r="BA31" i="5" l="1"/>
  <c r="BA30" i="5" l="1"/>
  <c r="BA29" i="5" l="1"/>
  <c r="BA28" i="5" l="1"/>
  <c r="BA27" i="5" l="1"/>
  <c r="BA26" i="5" l="1"/>
  <c r="BA25" i="5" l="1"/>
  <c r="BA19" i="5" l="1"/>
  <c r="BA20" i="5" l="1"/>
  <c r="BA21" i="5" l="1"/>
  <c r="BA22" i="5" l="1"/>
  <c r="BA23" i="5" l="1"/>
  <c r="BA24" i="5" l="1"/>
  <c r="F19" i="7" l="1"/>
  <c r="AC19" i="7" l="1"/>
  <c r="AD19" i="7"/>
  <c r="AE19" i="7"/>
  <c r="E19" i="7"/>
  <c r="G19" i="7"/>
  <c r="AB19" i="7"/>
  <c r="AN19" i="7" l="1"/>
  <c r="F30" i="7"/>
  <c r="F29" i="7"/>
  <c r="F28" i="7"/>
  <c r="F27" i="7"/>
  <c r="F26" i="7"/>
  <c r="F25" i="7"/>
  <c r="F24" i="7"/>
  <c r="F23" i="7"/>
  <c r="F22" i="7"/>
  <c r="AC26" i="7" l="1"/>
  <c r="AD26" i="7"/>
  <c r="AE26" i="7"/>
  <c r="AC29" i="7"/>
  <c r="AD29" i="7"/>
  <c r="AE29" i="7"/>
  <c r="AC25" i="7"/>
  <c r="AD25" i="7"/>
  <c r="AE25" i="7"/>
  <c r="AE28" i="7"/>
  <c r="AC28" i="7"/>
  <c r="AD28" i="7"/>
  <c r="AC22" i="7"/>
  <c r="AD22" i="7"/>
  <c r="AE22" i="7"/>
  <c r="AD30" i="7"/>
  <c r="AE30" i="7"/>
  <c r="AC30" i="7"/>
  <c r="AB24" i="7"/>
  <c r="AC24" i="7"/>
  <c r="AD24" i="7"/>
  <c r="AE24" i="7"/>
  <c r="AC27" i="7"/>
  <c r="AD27" i="7"/>
  <c r="AE27" i="7"/>
  <c r="AD23" i="7"/>
  <c r="AE23" i="7"/>
  <c r="AC23" i="7"/>
  <c r="E22" i="7"/>
  <c r="G22" i="7"/>
  <c r="AB22" i="7"/>
  <c r="F36" i="7"/>
  <c r="F38" i="7"/>
  <c r="F40" i="7"/>
  <c r="F42" i="7"/>
  <c r="F44" i="7"/>
  <c r="F46" i="7"/>
  <c r="F48" i="7"/>
  <c r="F50" i="7"/>
  <c r="F60" i="7"/>
  <c r="F64" i="7"/>
  <c r="F68" i="7"/>
  <c r="F72" i="7"/>
  <c r="F76" i="7"/>
  <c r="F20" i="7"/>
  <c r="E24" i="7"/>
  <c r="E25" i="7"/>
  <c r="G25" i="7"/>
  <c r="AB25" i="7"/>
  <c r="E27" i="7"/>
  <c r="G27" i="7"/>
  <c r="AB27" i="7"/>
  <c r="E30" i="7"/>
  <c r="AB30" i="7"/>
  <c r="G30" i="7"/>
  <c r="F31" i="7"/>
  <c r="F32" i="7"/>
  <c r="F52" i="7"/>
  <c r="F54" i="7"/>
  <c r="F56" i="7"/>
  <c r="F59" i="7"/>
  <c r="F63" i="7"/>
  <c r="F67" i="7"/>
  <c r="F71" i="7"/>
  <c r="F75" i="7"/>
  <c r="F21" i="7"/>
  <c r="E23" i="7"/>
  <c r="G23" i="7"/>
  <c r="AB23" i="7"/>
  <c r="U23" i="7"/>
  <c r="E29" i="7"/>
  <c r="G29" i="7"/>
  <c r="AB29" i="7"/>
  <c r="F33" i="7"/>
  <c r="F34" i="7"/>
  <c r="F35" i="7"/>
  <c r="F37" i="7"/>
  <c r="F39" i="7"/>
  <c r="F41" i="7"/>
  <c r="F43" i="7"/>
  <c r="F45" i="7"/>
  <c r="F47" i="7"/>
  <c r="F49" i="7"/>
  <c r="F51" i="7"/>
  <c r="F58" i="7"/>
  <c r="F62" i="7"/>
  <c r="F66" i="7"/>
  <c r="F70" i="7"/>
  <c r="F74" i="7"/>
  <c r="F78" i="7"/>
  <c r="AB26" i="7"/>
  <c r="E26" i="7"/>
  <c r="G26" i="7"/>
  <c r="E28" i="7"/>
  <c r="AB28" i="7"/>
  <c r="G28" i="7"/>
  <c r="F53" i="7"/>
  <c r="F55" i="7"/>
  <c r="F57" i="7"/>
  <c r="F61" i="7"/>
  <c r="F65" i="7"/>
  <c r="F69" i="7"/>
  <c r="F73" i="7"/>
  <c r="F77" i="7"/>
  <c r="AE50" i="7" l="1"/>
  <c r="AC50" i="7"/>
  <c r="AD50" i="7"/>
  <c r="AC69" i="7"/>
  <c r="AD69" i="7"/>
  <c r="AE69" i="7"/>
  <c r="AC21" i="7"/>
  <c r="AD21" i="7"/>
  <c r="AE21" i="7"/>
  <c r="AC46" i="7"/>
  <c r="AD46" i="7"/>
  <c r="AE46" i="7"/>
  <c r="AC61" i="7"/>
  <c r="AD61" i="7"/>
  <c r="AE61" i="7"/>
  <c r="AD71" i="7"/>
  <c r="AE71" i="7"/>
  <c r="AC71" i="7"/>
  <c r="AD31" i="7"/>
  <c r="AE31" i="7"/>
  <c r="AC31" i="7"/>
  <c r="AD76" i="7"/>
  <c r="AE76" i="7"/>
  <c r="AC76" i="7"/>
  <c r="AE44" i="7"/>
  <c r="AD44" i="7"/>
  <c r="AC44" i="7"/>
  <c r="AC45" i="7"/>
  <c r="AD45" i="7"/>
  <c r="AE45" i="7"/>
  <c r="AE41" i="7"/>
  <c r="AD41" i="7"/>
  <c r="AC41" i="7"/>
  <c r="AE20" i="7"/>
  <c r="AC20" i="7"/>
  <c r="AD20" i="7"/>
  <c r="AD39" i="7"/>
  <c r="AE39" i="7"/>
  <c r="AC39" i="7"/>
  <c r="AD57" i="7"/>
  <c r="AE57" i="7"/>
  <c r="AC57" i="7"/>
  <c r="AC58" i="7"/>
  <c r="AD58" i="7"/>
  <c r="AE58" i="7"/>
  <c r="AC37" i="7"/>
  <c r="AD37" i="7"/>
  <c r="AE37" i="7"/>
  <c r="AC67" i="7"/>
  <c r="AD67" i="7"/>
  <c r="AE67" i="7"/>
  <c r="AC72" i="7"/>
  <c r="AD72" i="7"/>
  <c r="AE72" i="7"/>
  <c r="AC42" i="7"/>
  <c r="AD42" i="7"/>
  <c r="AE42" i="7"/>
  <c r="AD73" i="7"/>
  <c r="AE73" i="7"/>
  <c r="AC73" i="7"/>
  <c r="AC43" i="7"/>
  <c r="AD43" i="7"/>
  <c r="AE43" i="7"/>
  <c r="AC48" i="7"/>
  <c r="AD48" i="7"/>
  <c r="AE48" i="7"/>
  <c r="AD32" i="7"/>
  <c r="AE32" i="7"/>
  <c r="AC32" i="7"/>
  <c r="AD55" i="7"/>
  <c r="AE55" i="7"/>
  <c r="AC55" i="7"/>
  <c r="AC51" i="7"/>
  <c r="AD51" i="7"/>
  <c r="AE51" i="7"/>
  <c r="AD35" i="7"/>
  <c r="AE35" i="7"/>
  <c r="AC35" i="7"/>
  <c r="AD63" i="7"/>
  <c r="AE63" i="7"/>
  <c r="AC63" i="7"/>
  <c r="AD68" i="7"/>
  <c r="AE68" i="7"/>
  <c r="AC68" i="7"/>
  <c r="AC40" i="7"/>
  <c r="AD40" i="7"/>
  <c r="AE40" i="7"/>
  <c r="AC54" i="7"/>
  <c r="AD54" i="7"/>
  <c r="AE54" i="7"/>
  <c r="AD65" i="7"/>
  <c r="AE65" i="7"/>
  <c r="AC65" i="7"/>
  <c r="AC75" i="7"/>
  <c r="AD75" i="7"/>
  <c r="AE75" i="7"/>
  <c r="AE62" i="7"/>
  <c r="AC62" i="7"/>
  <c r="AD62" i="7"/>
  <c r="AE53" i="7"/>
  <c r="AC53" i="7"/>
  <c r="AD53" i="7"/>
  <c r="AD49" i="7"/>
  <c r="AE49" i="7"/>
  <c r="AC49" i="7"/>
  <c r="AC34" i="7"/>
  <c r="AD34" i="7"/>
  <c r="AE34" i="7"/>
  <c r="AE59" i="7"/>
  <c r="AC59" i="7"/>
  <c r="AD59" i="7"/>
  <c r="AC64" i="7"/>
  <c r="AD64" i="7"/>
  <c r="AE64" i="7"/>
  <c r="AD38" i="7"/>
  <c r="AE38" i="7"/>
  <c r="AC38" i="7"/>
  <c r="AC74" i="7"/>
  <c r="AD74" i="7"/>
  <c r="AE74" i="7"/>
  <c r="AC70" i="7"/>
  <c r="AD70" i="7"/>
  <c r="AE70" i="7"/>
  <c r="AD52" i="7"/>
  <c r="AE52" i="7"/>
  <c r="AC52" i="7"/>
  <c r="AC66" i="7"/>
  <c r="AD66" i="7"/>
  <c r="AE66" i="7"/>
  <c r="AC77" i="7"/>
  <c r="AD77" i="7"/>
  <c r="AE77" i="7"/>
  <c r="AC78" i="7"/>
  <c r="AD78" i="7"/>
  <c r="AE78" i="7"/>
  <c r="AE47" i="7"/>
  <c r="AD47" i="7"/>
  <c r="AC47" i="7"/>
  <c r="AD33" i="7"/>
  <c r="AE33" i="7"/>
  <c r="AC33" i="7"/>
  <c r="AE56" i="7"/>
  <c r="AC56" i="7"/>
  <c r="AD56" i="7"/>
  <c r="AD60" i="7"/>
  <c r="AE60" i="7"/>
  <c r="AC60" i="7"/>
  <c r="AD36" i="7"/>
  <c r="AE36" i="7"/>
  <c r="AC36" i="7"/>
  <c r="AN26" i="7"/>
  <c r="AN24" i="7"/>
  <c r="AN28" i="7"/>
  <c r="AN25" i="7"/>
  <c r="AN29" i="7"/>
  <c r="AN27" i="7"/>
  <c r="AN30" i="7"/>
  <c r="AN23" i="7"/>
  <c r="AN22" i="7"/>
  <c r="AB65" i="7"/>
  <c r="E65" i="7"/>
  <c r="N68" i="7"/>
  <c r="G65" i="7"/>
  <c r="E21" i="7"/>
  <c r="N24" i="7" s="1"/>
  <c r="G21" i="7"/>
  <c r="AB21" i="7"/>
  <c r="E74" i="7"/>
  <c r="AB74" i="7"/>
  <c r="G74" i="7"/>
  <c r="AB66" i="7"/>
  <c r="E66" i="7"/>
  <c r="N69" i="7"/>
  <c r="G66" i="7"/>
  <c r="U76" i="7"/>
  <c r="E58" i="7"/>
  <c r="AB58" i="7"/>
  <c r="G58" i="7"/>
  <c r="E49" i="7"/>
  <c r="AB49" i="7"/>
  <c r="G49" i="7"/>
  <c r="AB45" i="7"/>
  <c r="E45" i="7"/>
  <c r="G45" i="7"/>
  <c r="G41" i="7"/>
  <c r="E41" i="7"/>
  <c r="AB41" i="7"/>
  <c r="G37" i="7"/>
  <c r="E37" i="7"/>
  <c r="AB37" i="7"/>
  <c r="E34" i="7"/>
  <c r="G34" i="7"/>
  <c r="AB34" i="7"/>
  <c r="N26" i="7"/>
  <c r="G63" i="7"/>
  <c r="E63" i="7"/>
  <c r="AB63" i="7"/>
  <c r="G56" i="7"/>
  <c r="AB56" i="7"/>
  <c r="E56" i="7"/>
  <c r="E52" i="7"/>
  <c r="G52" i="7"/>
  <c r="AB52" i="7"/>
  <c r="AB31" i="7"/>
  <c r="E31" i="7"/>
  <c r="N28" i="7" s="1"/>
  <c r="G31" i="7"/>
  <c r="G20" i="7"/>
  <c r="E20" i="7"/>
  <c r="AB20" i="7"/>
  <c r="N75" i="7"/>
  <c r="E72" i="7"/>
  <c r="AB72" i="7"/>
  <c r="G72" i="7"/>
  <c r="AB64" i="7"/>
  <c r="G64" i="7"/>
  <c r="E64" i="7"/>
  <c r="E50" i="7"/>
  <c r="AB50" i="7"/>
  <c r="G50" i="7"/>
  <c r="E46" i="7"/>
  <c r="AB46" i="7"/>
  <c r="G46" i="7"/>
  <c r="E42" i="7"/>
  <c r="AB42" i="7"/>
  <c r="G42" i="7"/>
  <c r="AB38" i="7"/>
  <c r="G38" i="7"/>
  <c r="E38" i="7"/>
  <c r="N25" i="7"/>
  <c r="E57" i="7"/>
  <c r="G57" i="7"/>
  <c r="AB57" i="7"/>
  <c r="N74" i="7"/>
  <c r="G71" i="7"/>
  <c r="E71" i="7"/>
  <c r="AB71" i="7"/>
  <c r="E77" i="7"/>
  <c r="G77" i="7"/>
  <c r="AB77" i="7"/>
  <c r="E69" i="7"/>
  <c r="AB69" i="7"/>
  <c r="G69" i="7"/>
  <c r="N72" i="7"/>
  <c r="E61" i="7"/>
  <c r="AB61" i="7"/>
  <c r="G61" i="7"/>
  <c r="AB55" i="7"/>
  <c r="E55" i="7"/>
  <c r="G55" i="7"/>
  <c r="U22" i="7"/>
  <c r="E75" i="7"/>
  <c r="G75" i="7"/>
  <c r="AB75" i="7"/>
  <c r="E73" i="7"/>
  <c r="G73" i="7"/>
  <c r="AB73" i="7"/>
  <c r="AB53" i="7"/>
  <c r="E53" i="7"/>
  <c r="G53" i="7"/>
  <c r="E78" i="7"/>
  <c r="G78" i="7"/>
  <c r="AB78" i="7"/>
  <c r="N73" i="7"/>
  <c r="E70" i="7"/>
  <c r="G70" i="7"/>
  <c r="AB70" i="7"/>
  <c r="E62" i="7"/>
  <c r="AB62" i="7"/>
  <c r="G62" i="7"/>
  <c r="E51" i="7"/>
  <c r="G51" i="7"/>
  <c r="AB51" i="7"/>
  <c r="G47" i="7"/>
  <c r="AB47" i="7"/>
  <c r="E47" i="7"/>
  <c r="E43" i="7"/>
  <c r="AB43" i="7"/>
  <c r="G43" i="7"/>
  <c r="AB39" i="7"/>
  <c r="G39" i="7"/>
  <c r="E39" i="7"/>
  <c r="E35" i="7"/>
  <c r="AB35" i="7"/>
  <c r="G35" i="7"/>
  <c r="E33" i="7"/>
  <c r="AB33" i="7"/>
  <c r="G33" i="7"/>
  <c r="E67" i="7"/>
  <c r="G67" i="7"/>
  <c r="AB67" i="7"/>
  <c r="N70" i="7"/>
  <c r="E59" i="7"/>
  <c r="AB59" i="7"/>
  <c r="G59" i="7"/>
  <c r="AB54" i="7"/>
  <c r="G54" i="7"/>
  <c r="E54" i="7"/>
  <c r="AB32" i="7"/>
  <c r="E32" i="7"/>
  <c r="G32" i="7"/>
  <c r="N27" i="7"/>
  <c r="E76" i="7"/>
  <c r="G76" i="7"/>
  <c r="AB76" i="7"/>
  <c r="E68" i="7"/>
  <c r="G68" i="7"/>
  <c r="N71" i="7"/>
  <c r="AB68" i="7"/>
  <c r="E60" i="7"/>
  <c r="AB60" i="7"/>
  <c r="G60" i="7"/>
  <c r="AB48" i="7"/>
  <c r="E48" i="7"/>
  <c r="G48" i="7"/>
  <c r="E44" i="7"/>
  <c r="AB44" i="7"/>
  <c r="G44" i="7"/>
  <c r="AB40" i="7"/>
  <c r="E40" i="7"/>
  <c r="G40" i="7"/>
  <c r="E36" i="7"/>
  <c r="AB36" i="7"/>
  <c r="G36" i="7"/>
  <c r="AP78" i="7" l="1"/>
  <c r="AP77" i="7"/>
  <c r="AY77" i="7" s="1"/>
  <c r="AN32" i="7"/>
  <c r="AN33" i="7"/>
  <c r="AN47" i="7"/>
  <c r="AN57" i="7"/>
  <c r="AN42" i="7"/>
  <c r="AN50" i="7"/>
  <c r="AN63" i="7"/>
  <c r="AN37" i="7"/>
  <c r="AN45" i="7"/>
  <c r="AN46" i="7"/>
  <c r="AN20" i="7"/>
  <c r="AN44" i="7"/>
  <c r="AN39" i="7"/>
  <c r="AN69" i="7"/>
  <c r="AN65" i="7"/>
  <c r="AN40" i="7"/>
  <c r="AN53" i="7"/>
  <c r="AN58" i="7"/>
  <c r="AN36" i="7"/>
  <c r="AN60" i="7"/>
  <c r="AN76" i="7"/>
  <c r="AN67" i="7"/>
  <c r="AN62" i="7"/>
  <c r="AN78" i="7"/>
  <c r="AN73" i="7"/>
  <c r="AN31" i="7"/>
  <c r="AN74" i="7"/>
  <c r="AN71" i="7"/>
  <c r="AN56" i="7"/>
  <c r="AN49" i="7"/>
  <c r="AN43" i="7"/>
  <c r="AN55" i="7"/>
  <c r="AN64" i="7"/>
  <c r="AN72" i="7"/>
  <c r="AN34" i="7"/>
  <c r="AN41" i="7"/>
  <c r="AN77" i="7"/>
  <c r="AN35" i="7"/>
  <c r="AN48" i="7"/>
  <c r="AN70" i="7"/>
  <c r="AN75" i="7"/>
  <c r="AN52" i="7"/>
  <c r="AN68" i="7"/>
  <c r="AN54" i="7"/>
  <c r="AN51" i="7"/>
  <c r="AN59" i="7"/>
  <c r="AN61" i="7"/>
  <c r="AN38" i="7"/>
  <c r="AN66" i="7"/>
  <c r="AN21" i="7"/>
  <c r="N67" i="7"/>
  <c r="N51" i="7"/>
  <c r="N33" i="7"/>
  <c r="N50" i="7"/>
  <c r="N39" i="7"/>
  <c r="N47" i="7"/>
  <c r="N63" i="7"/>
  <c r="N30" i="7"/>
  <c r="N60" i="7"/>
  <c r="N49" i="7"/>
  <c r="N23" i="7"/>
  <c r="V23" i="7" s="1"/>
  <c r="W23" i="7" s="1"/>
  <c r="AP23" i="7" s="1"/>
  <c r="AQ23" i="7" s="1"/>
  <c r="N22" i="7"/>
  <c r="V22" i="7" s="1"/>
  <c r="W22" i="7" s="1"/>
  <c r="AP22" i="7" s="1"/>
  <c r="AQ22" i="7" s="1"/>
  <c r="N34" i="7"/>
  <c r="N40" i="7"/>
  <c r="N44" i="7"/>
  <c r="N48" i="7"/>
  <c r="N42" i="7"/>
  <c r="N58" i="7"/>
  <c r="N43" i="7"/>
  <c r="N62" i="7"/>
  <c r="N65" i="7"/>
  <c r="V65" i="7" s="1"/>
  <c r="U21" i="7"/>
  <c r="U20" i="7" s="1"/>
  <c r="U19" i="7" s="1"/>
  <c r="N31" i="7"/>
  <c r="N64" i="7"/>
  <c r="O64" i="7" s="1"/>
  <c r="N45" i="7"/>
  <c r="N53" i="7"/>
  <c r="V75" i="7"/>
  <c r="O75" i="7"/>
  <c r="N76" i="7"/>
  <c r="N77" i="7" s="1"/>
  <c r="N78" i="7" s="1"/>
  <c r="N55" i="7"/>
  <c r="V55" i="7" s="1"/>
  <c r="N29" i="7"/>
  <c r="N35" i="7"/>
  <c r="N66" i="7"/>
  <c r="N32" i="7"/>
  <c r="N57" i="7"/>
  <c r="N36" i="7"/>
  <c r="N38" i="7"/>
  <c r="N46" i="7"/>
  <c r="N54" i="7"/>
  <c r="N56" i="7"/>
  <c r="N41" i="7"/>
  <c r="N59" i="7"/>
  <c r="N37" i="7"/>
  <c r="N52" i="7"/>
  <c r="N61" i="7"/>
  <c r="O24" i="7"/>
  <c r="V24" i="7"/>
  <c r="AQ77" i="7" l="1"/>
  <c r="B77" i="5"/>
  <c r="O65" i="7"/>
  <c r="P64" i="7"/>
  <c r="O44" i="7"/>
  <c r="O25" i="7" s="1"/>
  <c r="V44" i="7"/>
  <c r="W24" i="7"/>
  <c r="AP24" i="7" s="1"/>
  <c r="AQ24" i="7" s="1"/>
  <c r="P75" i="7"/>
  <c r="O76" i="7"/>
  <c r="O77" i="7" s="1"/>
  <c r="O78" i="7" s="1"/>
  <c r="P78" i="7" s="1"/>
  <c r="P24" i="7"/>
  <c r="O23" i="7"/>
  <c r="W75" i="7"/>
  <c r="V66" i="7"/>
  <c r="W65" i="7"/>
  <c r="W55" i="7"/>
  <c r="V56" i="7"/>
  <c r="G77" i="5"/>
  <c r="BC55" i="7" l="1"/>
  <c r="BC65" i="7"/>
  <c r="BA65" i="7" s="1"/>
  <c r="BE65" i="7" s="1"/>
  <c r="BC75" i="7"/>
  <c r="BA75" i="7" s="1"/>
  <c r="BE75" i="7" s="1"/>
  <c r="AZ77" i="7"/>
  <c r="H77" i="5" s="1"/>
  <c r="L77" i="5" s="1"/>
  <c r="BA55" i="7"/>
  <c r="BE55" i="7" s="1"/>
  <c r="AD77" i="5"/>
  <c r="L77" i="10" s="1"/>
  <c r="N77" i="10" s="1"/>
  <c r="O77" i="10" s="1"/>
  <c r="AD78" i="5"/>
  <c r="L78" i="10" s="1"/>
  <c r="N78" i="10" s="1"/>
  <c r="AD79" i="5"/>
  <c r="L79" i="10" s="1"/>
  <c r="N79" i="10" s="1"/>
  <c r="AD80" i="5"/>
  <c r="L80" i="10" s="1"/>
  <c r="N80" i="10" s="1"/>
  <c r="AD81" i="5"/>
  <c r="L81" i="10" s="1"/>
  <c r="N81" i="10" s="1"/>
  <c r="AD82" i="5"/>
  <c r="L82" i="10" s="1"/>
  <c r="N82" i="10" s="1"/>
  <c r="AD83" i="5"/>
  <c r="L83" i="10" s="1"/>
  <c r="N83" i="10" s="1"/>
  <c r="AD84" i="5"/>
  <c r="L84" i="10" s="1"/>
  <c r="N84" i="10" s="1"/>
  <c r="AC77" i="5"/>
  <c r="H77" i="10" s="1"/>
  <c r="J77" i="10" s="1"/>
  <c r="K77" i="10" s="1"/>
  <c r="AC78" i="5"/>
  <c r="H78" i="10" s="1"/>
  <c r="J78" i="10" s="1"/>
  <c r="AC79" i="5"/>
  <c r="H79" i="10" s="1"/>
  <c r="J79" i="10" s="1"/>
  <c r="AC80" i="5"/>
  <c r="H80" i="10" s="1"/>
  <c r="J80" i="10" s="1"/>
  <c r="AC81" i="5"/>
  <c r="H81" i="10" s="1"/>
  <c r="J81" i="10" s="1"/>
  <c r="AC82" i="5"/>
  <c r="H82" i="10" s="1"/>
  <c r="J82" i="10" s="1"/>
  <c r="AC83" i="5"/>
  <c r="H83" i="10" s="1"/>
  <c r="J83" i="10" s="1"/>
  <c r="AC84" i="5"/>
  <c r="H84" i="10" s="1"/>
  <c r="J84" i="10" s="1"/>
  <c r="B77" i="13"/>
  <c r="D77" i="13"/>
  <c r="C77" i="13"/>
  <c r="E77" i="13"/>
  <c r="AA77" i="5"/>
  <c r="AB77" i="5"/>
  <c r="AA78" i="5"/>
  <c r="AA79" i="5"/>
  <c r="AA80" i="5"/>
  <c r="AA81" i="5"/>
  <c r="AA82" i="5"/>
  <c r="AA83" i="5"/>
  <c r="AA84" i="5"/>
  <c r="Q77" i="5"/>
  <c r="C88" i="16" s="1"/>
  <c r="D88" i="16" s="1"/>
  <c r="K88" i="16" s="1"/>
  <c r="L88" i="16" s="1"/>
  <c r="Q78" i="5"/>
  <c r="Q79" i="5"/>
  <c r="Q80" i="5"/>
  <c r="Q81" i="5"/>
  <c r="Q82" i="5"/>
  <c r="Q83" i="5"/>
  <c r="Q84" i="5"/>
  <c r="AP75" i="7"/>
  <c r="AP65" i="7"/>
  <c r="AP55" i="7"/>
  <c r="V76" i="7"/>
  <c r="V77" i="7" s="1"/>
  <c r="V78" i="7" s="1"/>
  <c r="T24" i="7"/>
  <c r="V57" i="7"/>
  <c r="W56" i="7"/>
  <c r="W44" i="7"/>
  <c r="V45" i="7"/>
  <c r="P23" i="7"/>
  <c r="O22" i="7"/>
  <c r="P22" i="7" s="1"/>
  <c r="P44" i="7"/>
  <c r="O45" i="7"/>
  <c r="T64" i="7"/>
  <c r="BG77" i="7"/>
  <c r="W66" i="7"/>
  <c r="V67" i="7"/>
  <c r="O26" i="7"/>
  <c r="P25" i="7"/>
  <c r="O66" i="7"/>
  <c r="P65" i="7"/>
  <c r="BC56" i="7" l="1"/>
  <c r="BC66" i="7"/>
  <c r="BA56" i="7"/>
  <c r="BE56" i="7" s="1"/>
  <c r="AQ75" i="7"/>
  <c r="B79" i="10"/>
  <c r="C90" i="16"/>
  <c r="D90" i="16" s="1"/>
  <c r="K90" i="16" s="1"/>
  <c r="L90" i="16" s="1"/>
  <c r="B78" i="10"/>
  <c r="C89" i="16"/>
  <c r="D89" i="16" s="1"/>
  <c r="K89" i="16" s="1"/>
  <c r="B80" i="10"/>
  <c r="C91" i="16"/>
  <c r="D91" i="16" s="1"/>
  <c r="K91" i="16" s="1"/>
  <c r="B84" i="10"/>
  <c r="C95" i="16"/>
  <c r="D95" i="16" s="1"/>
  <c r="K95" i="16" s="1"/>
  <c r="L95" i="16" s="1"/>
  <c r="B83" i="10"/>
  <c r="C94" i="16"/>
  <c r="D94" i="16" s="1"/>
  <c r="K94" i="16" s="1"/>
  <c r="L94" i="16" s="1"/>
  <c r="B82" i="10"/>
  <c r="C93" i="16"/>
  <c r="D93" i="16" s="1"/>
  <c r="K93" i="16" s="1"/>
  <c r="L93" i="16" s="1"/>
  <c r="B81" i="10"/>
  <c r="C92" i="16"/>
  <c r="D92" i="16" s="1"/>
  <c r="K92" i="16" s="1"/>
  <c r="L92" i="16" s="1"/>
  <c r="P77" i="13"/>
  <c r="Q77" i="13"/>
  <c r="O77" i="13"/>
  <c r="B77" i="10"/>
  <c r="AY75" i="7"/>
  <c r="R77" i="13"/>
  <c r="D84" i="10"/>
  <c r="D80" i="10"/>
  <c r="D83" i="10"/>
  <c r="D79" i="10"/>
  <c r="D82" i="10"/>
  <c r="D78" i="10"/>
  <c r="D81" i="10"/>
  <c r="F77" i="10"/>
  <c r="G77" i="10" s="1"/>
  <c r="D77" i="10"/>
  <c r="E77" i="10" s="1"/>
  <c r="AQ65" i="7"/>
  <c r="AQ55" i="7"/>
  <c r="AP66" i="7"/>
  <c r="AP44" i="7"/>
  <c r="AP56" i="7"/>
  <c r="AY65" i="7"/>
  <c r="B75" i="5"/>
  <c r="G75" i="5"/>
  <c r="AY55" i="7"/>
  <c r="R82" i="5"/>
  <c r="R77" i="5"/>
  <c r="R81" i="5"/>
  <c r="R78" i="5"/>
  <c r="R80" i="5"/>
  <c r="R83" i="5"/>
  <c r="R79" i="5"/>
  <c r="R84" i="5"/>
  <c r="P26" i="7"/>
  <c r="O27" i="7"/>
  <c r="V68" i="7"/>
  <c r="W67" i="7"/>
  <c r="V58" i="7"/>
  <c r="W57" i="7"/>
  <c r="O67" i="7"/>
  <c r="P66" i="7"/>
  <c r="V46" i="7"/>
  <c r="W45" i="7"/>
  <c r="BC77" i="5"/>
  <c r="O46" i="7"/>
  <c r="P45" i="7"/>
  <c r="T44" i="7"/>
  <c r="BA66" i="7" l="1"/>
  <c r="BE66" i="7" s="1"/>
  <c r="BC57" i="7"/>
  <c r="BC67" i="7"/>
  <c r="AZ75" i="7"/>
  <c r="H75" i="5" s="1"/>
  <c r="L75" i="5" s="1"/>
  <c r="AZ55" i="7"/>
  <c r="AQ44" i="7"/>
  <c r="BA57" i="7"/>
  <c r="BE57" i="7" s="1"/>
  <c r="AQ66" i="7"/>
  <c r="L91" i="16"/>
  <c r="L89" i="16"/>
  <c r="C77" i="10"/>
  <c r="BD77" i="5"/>
  <c r="AC75" i="5"/>
  <c r="H75" i="10" s="1"/>
  <c r="J75" i="10" s="1"/>
  <c r="K75" i="10" s="1"/>
  <c r="AD75" i="5"/>
  <c r="L75" i="10" s="1"/>
  <c r="N75" i="10" s="1"/>
  <c r="O75" i="10" s="1"/>
  <c r="B75" i="13"/>
  <c r="O75" i="13" s="1"/>
  <c r="E75" i="13"/>
  <c r="D75" i="13"/>
  <c r="Q75" i="13" s="1"/>
  <c r="C75" i="13"/>
  <c r="P75" i="13" s="1"/>
  <c r="AA75" i="5"/>
  <c r="AB75" i="5"/>
  <c r="Q75" i="5"/>
  <c r="AQ56" i="7"/>
  <c r="AZ65" i="7"/>
  <c r="AP57" i="7"/>
  <c r="AP67" i="7"/>
  <c r="AP45" i="7"/>
  <c r="AY66" i="7"/>
  <c r="AY56" i="7"/>
  <c r="V69" i="7"/>
  <c r="W68" i="7"/>
  <c r="BC68" i="7" s="1"/>
  <c r="O68" i="7"/>
  <c r="P67" i="7"/>
  <c r="V59" i="7"/>
  <c r="W58" i="7"/>
  <c r="P27" i="7"/>
  <c r="O28" i="7"/>
  <c r="O47" i="7"/>
  <c r="P46" i="7"/>
  <c r="V47" i="7"/>
  <c r="W46" i="7"/>
  <c r="BG75" i="7"/>
  <c r="BA67" i="7" l="1"/>
  <c r="BE67" i="7" s="1"/>
  <c r="BC58" i="7"/>
  <c r="AZ56" i="7"/>
  <c r="BA68" i="7"/>
  <c r="BE68" i="7" s="1"/>
  <c r="BA58" i="7"/>
  <c r="BE58" i="7" s="1"/>
  <c r="AQ45" i="7"/>
  <c r="B75" i="10"/>
  <c r="C75" i="10" s="1"/>
  <c r="C86" i="16"/>
  <c r="D86" i="16" s="1"/>
  <c r="K86" i="16" s="1"/>
  <c r="L86" i="16" s="1"/>
  <c r="R75" i="13"/>
  <c r="D75" i="10"/>
  <c r="E75" i="10" s="1"/>
  <c r="F75" i="10"/>
  <c r="G75" i="10" s="1"/>
  <c r="AQ67" i="7"/>
  <c r="AQ57" i="7"/>
  <c r="AZ66" i="7"/>
  <c r="AP58" i="7"/>
  <c r="AP68" i="7"/>
  <c r="AP46" i="7"/>
  <c r="AY57" i="7"/>
  <c r="G65" i="5"/>
  <c r="BG65" i="7"/>
  <c r="H65" i="5"/>
  <c r="G55" i="5"/>
  <c r="BG55" i="7"/>
  <c r="H55" i="5"/>
  <c r="AY67" i="7"/>
  <c r="R75" i="5"/>
  <c r="V60" i="7"/>
  <c r="W59" i="7"/>
  <c r="BC75" i="5"/>
  <c r="BD75" i="5" s="1"/>
  <c r="O48" i="7"/>
  <c r="P47" i="7"/>
  <c r="W47" i="7"/>
  <c r="V48" i="7"/>
  <c r="P28" i="7"/>
  <c r="O29" i="7"/>
  <c r="O69" i="7"/>
  <c r="P68" i="7"/>
  <c r="V70" i="7"/>
  <c r="W69" i="7"/>
  <c r="BC69" i="7" l="1"/>
  <c r="BC59" i="7"/>
  <c r="BA59" i="7" s="1"/>
  <c r="BE59" i="7" s="1"/>
  <c r="AZ57" i="7"/>
  <c r="AQ58" i="7"/>
  <c r="BA69" i="7"/>
  <c r="BE69" i="7" s="1"/>
  <c r="AQ46" i="7"/>
  <c r="AQ68" i="7"/>
  <c r="AZ67" i="7"/>
  <c r="AP47" i="7"/>
  <c r="AP69" i="7"/>
  <c r="AP59" i="7"/>
  <c r="BG57" i="7"/>
  <c r="G56" i="5"/>
  <c r="H56" i="5"/>
  <c r="BG56" i="7"/>
  <c r="AY58" i="7"/>
  <c r="G66" i="5"/>
  <c r="H66" i="5"/>
  <c r="BG66" i="7"/>
  <c r="AY68" i="7"/>
  <c r="O49" i="7"/>
  <c r="P48" i="7"/>
  <c r="O70" i="7"/>
  <c r="P69" i="7"/>
  <c r="W48" i="7"/>
  <c r="V49" i="7"/>
  <c r="V61" i="7"/>
  <c r="W60" i="7"/>
  <c r="W70" i="7"/>
  <c r="V71" i="7"/>
  <c r="P29" i="7"/>
  <c r="O30" i="7"/>
  <c r="BC70" i="7" l="1"/>
  <c r="BC60" i="7"/>
  <c r="AZ58" i="7"/>
  <c r="BA70" i="7"/>
  <c r="BE70" i="7" s="1"/>
  <c r="BA60" i="7"/>
  <c r="BE60" i="7" s="1"/>
  <c r="AQ69" i="7"/>
  <c r="AQ59" i="7"/>
  <c r="AQ47" i="7"/>
  <c r="AZ68" i="7"/>
  <c r="AP60" i="7"/>
  <c r="AP70" i="7"/>
  <c r="AP48" i="7"/>
  <c r="G57" i="5"/>
  <c r="H57" i="5"/>
  <c r="AY69" i="7"/>
  <c r="G67" i="5"/>
  <c r="H67" i="5"/>
  <c r="BG67" i="7"/>
  <c r="AY59" i="7"/>
  <c r="V72" i="7"/>
  <c r="W71" i="7"/>
  <c r="V62" i="7"/>
  <c r="W61" i="7"/>
  <c r="P30" i="7"/>
  <c r="O31" i="7"/>
  <c r="O71" i="7"/>
  <c r="P70" i="7"/>
  <c r="V50" i="7"/>
  <c r="W49" i="7"/>
  <c r="O50" i="7"/>
  <c r="P49" i="7"/>
  <c r="F12" i="7"/>
  <c r="BC71" i="7" l="1"/>
  <c r="BC61" i="7"/>
  <c r="AZ59" i="7"/>
  <c r="H59" i="5" s="1"/>
  <c r="AZ69" i="7"/>
  <c r="BA71" i="7"/>
  <c r="BE71" i="7" s="1"/>
  <c r="BA61" i="7"/>
  <c r="BE61" i="7" s="1"/>
  <c r="AE12" i="7"/>
  <c r="AC12" i="7"/>
  <c r="AD12" i="7"/>
  <c r="H68" i="5"/>
  <c r="AQ70" i="7"/>
  <c r="AQ60" i="7"/>
  <c r="AQ48" i="7"/>
  <c r="AP49" i="7"/>
  <c r="AP71" i="7"/>
  <c r="AP61" i="7"/>
  <c r="AY60" i="7"/>
  <c r="G58" i="5"/>
  <c r="H58" i="5"/>
  <c r="BG58" i="7"/>
  <c r="G68" i="5"/>
  <c r="BG68" i="7"/>
  <c r="AY70" i="7"/>
  <c r="F14" i="7"/>
  <c r="V73" i="7"/>
  <c r="W72" i="7"/>
  <c r="W62" i="7"/>
  <c r="V63" i="7"/>
  <c r="P31" i="7"/>
  <c r="O32" i="7"/>
  <c r="O51" i="7"/>
  <c r="P50" i="7"/>
  <c r="V51" i="7"/>
  <c r="W50" i="7"/>
  <c r="O72" i="7"/>
  <c r="P71" i="7"/>
  <c r="F15" i="7"/>
  <c r="F13" i="7"/>
  <c r="E12" i="7"/>
  <c r="G12" i="7"/>
  <c r="AB12" i="7"/>
  <c r="F16" i="7"/>
  <c r="BC62" i="7" l="1"/>
  <c r="BC72" i="7"/>
  <c r="AZ60" i="7"/>
  <c r="H69" i="5"/>
  <c r="BA62" i="7"/>
  <c r="BE62" i="7" s="1"/>
  <c r="BA72" i="7"/>
  <c r="BE72" i="7" s="1"/>
  <c r="AQ49" i="7"/>
  <c r="AQ71" i="7"/>
  <c r="AC16" i="7"/>
  <c r="AD16" i="7"/>
  <c r="AE16" i="7"/>
  <c r="AD15" i="7"/>
  <c r="AE15" i="7"/>
  <c r="AC15" i="7"/>
  <c r="E14" i="7"/>
  <c r="AC14" i="7"/>
  <c r="AD14" i="7"/>
  <c r="AE14" i="7"/>
  <c r="AC13" i="7"/>
  <c r="AD13" i="7"/>
  <c r="AE13" i="7"/>
  <c r="AQ61" i="7"/>
  <c r="AZ70" i="7"/>
  <c r="AP72" i="7"/>
  <c r="AP50" i="7"/>
  <c r="AP62" i="7"/>
  <c r="G14" i="7"/>
  <c r="AY71" i="7"/>
  <c r="G69" i="5"/>
  <c r="BG69" i="7"/>
  <c r="G59" i="5"/>
  <c r="BG59" i="7"/>
  <c r="AY61" i="7"/>
  <c r="AB14" i="7"/>
  <c r="F5" i="7"/>
  <c r="F7" i="7"/>
  <c r="V52" i="7"/>
  <c r="W51" i="7"/>
  <c r="P32" i="7"/>
  <c r="O33" i="7"/>
  <c r="V64" i="7"/>
  <c r="W64" i="7" s="1"/>
  <c r="W63" i="7"/>
  <c r="V74" i="7"/>
  <c r="W74" i="7" s="1"/>
  <c r="W73" i="7"/>
  <c r="F9" i="7"/>
  <c r="O73" i="7"/>
  <c r="P72" i="7"/>
  <c r="O52" i="7"/>
  <c r="P51" i="7"/>
  <c r="F11" i="7"/>
  <c r="E16" i="7"/>
  <c r="G16" i="7"/>
  <c r="AB16" i="7"/>
  <c r="E13" i="7"/>
  <c r="G13" i="7"/>
  <c r="AB13" i="7"/>
  <c r="F17" i="7"/>
  <c r="F8" i="7"/>
  <c r="F10" i="7"/>
  <c r="E15" i="7"/>
  <c r="G15" i="7"/>
  <c r="AB15" i="7"/>
  <c r="BC64" i="7" l="1"/>
  <c r="BC73" i="7"/>
  <c r="BC74" i="7"/>
  <c r="BC63" i="7"/>
  <c r="BA63" i="7" s="1"/>
  <c r="BE63" i="7" s="1"/>
  <c r="AZ71" i="7"/>
  <c r="AZ61" i="7"/>
  <c r="BA64" i="7"/>
  <c r="BE64" i="7" s="1"/>
  <c r="BA74" i="7"/>
  <c r="BE74" i="7" s="1"/>
  <c r="AQ50" i="7"/>
  <c r="AB9" i="7"/>
  <c r="AC9" i="7"/>
  <c r="AD9" i="7"/>
  <c r="AE9" i="7"/>
  <c r="AC10" i="7"/>
  <c r="AD10" i="7"/>
  <c r="AE10" i="7"/>
  <c r="AD7" i="7"/>
  <c r="AE7" i="7"/>
  <c r="AC7" i="7"/>
  <c r="AC8" i="7"/>
  <c r="AD8" i="7"/>
  <c r="AE8" i="7"/>
  <c r="AC17" i="7"/>
  <c r="AD17" i="7"/>
  <c r="AE17" i="7"/>
  <c r="AC5" i="7"/>
  <c r="AD5" i="7"/>
  <c r="AE5" i="7"/>
  <c r="AB5" i="7"/>
  <c r="AC11" i="7"/>
  <c r="AD11" i="7"/>
  <c r="AE11" i="7"/>
  <c r="AQ72" i="7"/>
  <c r="AQ62" i="7"/>
  <c r="AP63" i="7"/>
  <c r="AP64" i="7"/>
  <c r="AP51" i="7"/>
  <c r="AP74" i="7"/>
  <c r="AP73" i="7"/>
  <c r="G70" i="5"/>
  <c r="H70" i="5"/>
  <c r="BG70" i="7"/>
  <c r="G60" i="5"/>
  <c r="H60" i="5"/>
  <c r="BG60" i="7"/>
  <c r="AY62" i="7"/>
  <c r="AY72" i="7"/>
  <c r="E9" i="7"/>
  <c r="G9" i="7"/>
  <c r="E7" i="7"/>
  <c r="AB7" i="7"/>
  <c r="G7" i="7"/>
  <c r="O53" i="7"/>
  <c r="P52" i="7"/>
  <c r="P33" i="7"/>
  <c r="O34" i="7"/>
  <c r="V53" i="7"/>
  <c r="W52" i="7"/>
  <c r="O74" i="7"/>
  <c r="P74" i="7" s="1"/>
  <c r="P73" i="7"/>
  <c r="E5" i="7"/>
  <c r="G5" i="7"/>
  <c r="F6" i="7"/>
  <c r="E10" i="7"/>
  <c r="G10" i="7"/>
  <c r="AB10" i="7"/>
  <c r="E17" i="7"/>
  <c r="G17" i="7"/>
  <c r="AB17" i="7"/>
  <c r="F18" i="7"/>
  <c r="E11" i="7"/>
  <c r="G11" i="7"/>
  <c r="AB11" i="7"/>
  <c r="E8" i="7"/>
  <c r="G8" i="7"/>
  <c r="AB8" i="7"/>
  <c r="H71" i="5" l="1"/>
  <c r="BA73" i="7"/>
  <c r="BE73" i="7" s="1"/>
  <c r="AZ62" i="7"/>
  <c r="AQ63" i="7"/>
  <c r="AQ64" i="7"/>
  <c r="AC18" i="7"/>
  <c r="AD18" i="7"/>
  <c r="AE18" i="7"/>
  <c r="AC6" i="7"/>
  <c r="AD6" i="7"/>
  <c r="AE6" i="7"/>
  <c r="AY64" i="7"/>
  <c r="AQ73" i="7"/>
  <c r="AQ74" i="7"/>
  <c r="AQ51" i="7"/>
  <c r="AZ72" i="7"/>
  <c r="AP52" i="7"/>
  <c r="AP76" i="7"/>
  <c r="G61" i="5"/>
  <c r="BG61" i="7"/>
  <c r="H61" i="5"/>
  <c r="AY63" i="7"/>
  <c r="AY73" i="7"/>
  <c r="G71" i="5"/>
  <c r="BG71" i="7"/>
  <c r="G64" i="5"/>
  <c r="V54" i="7"/>
  <c r="W54" i="7" s="1"/>
  <c r="W53" i="7"/>
  <c r="BC53" i="7" s="1"/>
  <c r="T74" i="7"/>
  <c r="O35" i="7"/>
  <c r="P34" i="7"/>
  <c r="O54" i="7"/>
  <c r="P53" i="7"/>
  <c r="AY74" i="7"/>
  <c r="N11" i="7"/>
  <c r="N14" i="7"/>
  <c r="N10" i="7"/>
  <c r="E18" i="7"/>
  <c r="N20" i="7" s="1"/>
  <c r="V20" i="7" s="1"/>
  <c r="W20" i="7" s="1"/>
  <c r="AP20" i="7" s="1"/>
  <c r="AQ20" i="7" s="1"/>
  <c r="G18" i="7"/>
  <c r="AB18" i="7"/>
  <c r="U18" i="7"/>
  <c r="N13" i="7"/>
  <c r="E6" i="7"/>
  <c r="G6" i="7"/>
  <c r="AB6" i="7"/>
  <c r="N12" i="7"/>
  <c r="H62" i="5" l="1"/>
  <c r="BC54" i="7"/>
  <c r="AZ74" i="7"/>
  <c r="AZ64" i="7"/>
  <c r="AZ63" i="7"/>
  <c r="BA54" i="7"/>
  <c r="BE54" i="7" s="1"/>
  <c r="AQ52" i="7"/>
  <c r="AQ76" i="7"/>
  <c r="AZ73" i="7"/>
  <c r="AP54" i="7"/>
  <c r="AP53" i="7"/>
  <c r="G72" i="5"/>
  <c r="BG72" i="7"/>
  <c r="G62" i="5"/>
  <c r="BG62" i="7"/>
  <c r="AY52" i="7"/>
  <c r="AY76" i="7"/>
  <c r="H72" i="5"/>
  <c r="G74" i="5"/>
  <c r="O55" i="7"/>
  <c r="P54" i="7"/>
  <c r="P35" i="7"/>
  <c r="O36" i="7"/>
  <c r="BG64" i="7"/>
  <c r="U17" i="7"/>
  <c r="U16" i="7" s="1"/>
  <c r="N9" i="7"/>
  <c r="N8" i="7"/>
  <c r="N21" i="7"/>
  <c r="N19" i="7"/>
  <c r="V19" i="7" s="1"/>
  <c r="W19" i="7" s="1"/>
  <c r="AP19" i="7" s="1"/>
  <c r="AQ19" i="7" s="1"/>
  <c r="N18" i="7"/>
  <c r="V18" i="7" s="1"/>
  <c r="W18" i="7" s="1"/>
  <c r="N16" i="7"/>
  <c r="N17" i="7"/>
  <c r="N15" i="7"/>
  <c r="H63" i="5" l="1"/>
  <c r="BA53" i="7"/>
  <c r="BE53" i="7" s="1"/>
  <c r="H64" i="5"/>
  <c r="AQ54" i="7"/>
  <c r="BE52" i="7"/>
  <c r="BE51" i="7" s="1"/>
  <c r="H73" i="5"/>
  <c r="AQ53" i="7"/>
  <c r="AZ76" i="7"/>
  <c r="AY54" i="7"/>
  <c r="B76" i="5"/>
  <c r="B52" i="5"/>
  <c r="G73" i="5"/>
  <c r="BG73" i="7"/>
  <c r="G63" i="5"/>
  <c r="BG63" i="7"/>
  <c r="AY53" i="7"/>
  <c r="N7" i="7"/>
  <c r="N6" i="7" s="1"/>
  <c r="N5" i="7" s="1"/>
  <c r="O56" i="7"/>
  <c r="P55" i="7"/>
  <c r="G54" i="5"/>
  <c r="H74" i="5"/>
  <c r="BG74" i="7"/>
  <c r="P36" i="7"/>
  <c r="O37" i="7"/>
  <c r="T54" i="7"/>
  <c r="O21" i="7"/>
  <c r="V21" i="7"/>
  <c r="W21" i="7" s="1"/>
  <c r="AP21" i="7" s="1"/>
  <c r="AQ21" i="7" s="1"/>
  <c r="V17" i="7"/>
  <c r="W17" i="7" s="1"/>
  <c r="BA52" i="7" l="1"/>
  <c r="AZ52" i="7" s="1"/>
  <c r="B54" i="5"/>
  <c r="E54" i="13" s="1"/>
  <c r="AC52" i="5"/>
  <c r="H52" i="10" s="1"/>
  <c r="J52" i="10" s="1"/>
  <c r="K52" i="10" s="1"/>
  <c r="AD52" i="5"/>
  <c r="L52" i="10" s="1"/>
  <c r="N52" i="10" s="1"/>
  <c r="O52" i="10" s="1"/>
  <c r="AC76" i="5"/>
  <c r="H76" i="10" s="1"/>
  <c r="J76" i="10" s="1"/>
  <c r="AD76" i="5"/>
  <c r="L76" i="10" s="1"/>
  <c r="N76" i="10" s="1"/>
  <c r="O76" i="10" s="1"/>
  <c r="B76" i="13"/>
  <c r="O76" i="13" s="1"/>
  <c r="E76" i="13"/>
  <c r="D76" i="13"/>
  <c r="Q76" i="13" s="1"/>
  <c r="C76" i="13"/>
  <c r="P76" i="13" s="1"/>
  <c r="E52" i="13"/>
  <c r="B52" i="13"/>
  <c r="O52" i="13" s="1"/>
  <c r="C52" i="13"/>
  <c r="P52" i="13" s="1"/>
  <c r="D52" i="13"/>
  <c r="Q52" i="13" s="1"/>
  <c r="C54" i="13"/>
  <c r="P54" i="13" s="1"/>
  <c r="B54" i="13"/>
  <c r="O54" i="13" s="1"/>
  <c r="AA52" i="5"/>
  <c r="AB52" i="5"/>
  <c r="AA76" i="5"/>
  <c r="AB76" i="5"/>
  <c r="AB54" i="5"/>
  <c r="Q76" i="5"/>
  <c r="Q54" i="5"/>
  <c r="Q52" i="5"/>
  <c r="BA51" i="7"/>
  <c r="BE50" i="7"/>
  <c r="AZ53" i="7"/>
  <c r="AZ54" i="7"/>
  <c r="G76" i="5"/>
  <c r="BG76" i="7"/>
  <c r="H76" i="5"/>
  <c r="B53" i="5"/>
  <c r="O38" i="7"/>
  <c r="P37" i="7"/>
  <c r="BG54" i="7"/>
  <c r="O57" i="7"/>
  <c r="P56" i="7"/>
  <c r="V16" i="7"/>
  <c r="W16" i="7" s="1"/>
  <c r="U15" i="7"/>
  <c r="O20" i="7"/>
  <c r="P21" i="7"/>
  <c r="BG52" i="7" l="1"/>
  <c r="G52" i="5"/>
  <c r="AD54" i="5"/>
  <c r="L54" i="10" s="1"/>
  <c r="N54" i="10" s="1"/>
  <c r="O54" i="10" s="1"/>
  <c r="D54" i="13"/>
  <c r="Q54" i="13" s="1"/>
  <c r="AC54" i="5"/>
  <c r="H54" i="10" s="1"/>
  <c r="J54" i="10" s="1"/>
  <c r="K54" i="10" s="1"/>
  <c r="AA54" i="5"/>
  <c r="D54" i="10" s="1"/>
  <c r="E54" i="10" s="1"/>
  <c r="B52" i="10"/>
  <c r="C52" i="10" s="1"/>
  <c r="C63" i="16"/>
  <c r="D63" i="16" s="1"/>
  <c r="K63" i="16" s="1"/>
  <c r="L63" i="16" s="1"/>
  <c r="B54" i="10"/>
  <c r="C54" i="10" s="1"/>
  <c r="C65" i="16"/>
  <c r="D65" i="16" s="1"/>
  <c r="K65" i="16" s="1"/>
  <c r="L65" i="16" s="1"/>
  <c r="B76" i="10"/>
  <c r="C76" i="10" s="1"/>
  <c r="V76" i="10" s="1"/>
  <c r="C87" i="16"/>
  <c r="D87" i="16" s="1"/>
  <c r="K87" i="16" s="1"/>
  <c r="L87" i="16" s="1"/>
  <c r="Z76" i="10"/>
  <c r="Z77" i="10"/>
  <c r="S76" i="10"/>
  <c r="K76" i="10"/>
  <c r="S77" i="10"/>
  <c r="T76" i="10"/>
  <c r="T77" i="10"/>
  <c r="AC53" i="5"/>
  <c r="H53" i="10" s="1"/>
  <c r="J53" i="10" s="1"/>
  <c r="AD53" i="5"/>
  <c r="L53" i="10" s="1"/>
  <c r="N53" i="10" s="1"/>
  <c r="R52" i="13"/>
  <c r="T76" i="13"/>
  <c r="T77" i="13"/>
  <c r="U76" i="13"/>
  <c r="U77" i="13"/>
  <c r="E53" i="13"/>
  <c r="C53" i="13"/>
  <c r="B53" i="13"/>
  <c r="D53" i="13"/>
  <c r="R76" i="13"/>
  <c r="I76" i="13"/>
  <c r="I77" i="13"/>
  <c r="R54" i="13"/>
  <c r="S76" i="13"/>
  <c r="S77" i="13"/>
  <c r="F76" i="13"/>
  <c r="F77" i="13"/>
  <c r="F54" i="10"/>
  <c r="G54" i="10" s="1"/>
  <c r="F76" i="10"/>
  <c r="G76" i="10" s="1"/>
  <c r="D76" i="10"/>
  <c r="E76" i="10" s="1"/>
  <c r="F52" i="10"/>
  <c r="G52" i="10" s="1"/>
  <c r="AA53" i="5"/>
  <c r="AB53" i="5"/>
  <c r="D52" i="10"/>
  <c r="E52" i="10" s="1"/>
  <c r="Q53" i="5"/>
  <c r="C64" i="16" s="1"/>
  <c r="D64" i="16" s="1"/>
  <c r="K64" i="16" s="1"/>
  <c r="H54" i="5"/>
  <c r="L54" i="5" s="1"/>
  <c r="BA50" i="7"/>
  <c r="BE49" i="7"/>
  <c r="H52" i="5"/>
  <c r="L76" i="5"/>
  <c r="G53" i="5"/>
  <c r="BG53" i="7"/>
  <c r="BC52" i="5"/>
  <c r="BD52" i="5" s="1"/>
  <c r="R52" i="5"/>
  <c r="H53" i="5"/>
  <c r="R76" i="5"/>
  <c r="BC76" i="5"/>
  <c r="R54" i="5"/>
  <c r="O58" i="7"/>
  <c r="P57" i="7"/>
  <c r="O39" i="7"/>
  <c r="P38" i="7"/>
  <c r="BC54" i="5"/>
  <c r="BD54" i="5" s="1"/>
  <c r="O19" i="7"/>
  <c r="P19" i="7" s="1"/>
  <c r="P20" i="7"/>
  <c r="V15" i="7"/>
  <c r="W15" i="7" s="1"/>
  <c r="U14" i="7"/>
  <c r="P76" i="10" l="1"/>
  <c r="L64" i="16"/>
  <c r="L77" i="13"/>
  <c r="L76" i="13"/>
  <c r="V77" i="10"/>
  <c r="I54" i="13"/>
  <c r="B53" i="10"/>
  <c r="P53" i="10" s="1"/>
  <c r="X76" i="10"/>
  <c r="X77" i="10"/>
  <c r="W76" i="10"/>
  <c r="W77" i="10"/>
  <c r="Y76" i="10"/>
  <c r="Y77" i="10"/>
  <c r="Q53" i="13"/>
  <c r="U54" i="13" s="1"/>
  <c r="O53" i="13"/>
  <c r="T53" i="10"/>
  <c r="O53" i="10"/>
  <c r="P53" i="13"/>
  <c r="T54" i="13" s="1"/>
  <c r="S53" i="10"/>
  <c r="K53" i="10"/>
  <c r="S54" i="10"/>
  <c r="T54" i="10"/>
  <c r="V76" i="13"/>
  <c r="V77" i="13"/>
  <c r="R53" i="13"/>
  <c r="I53" i="13"/>
  <c r="P77" i="10"/>
  <c r="D53" i="10"/>
  <c r="Q76" i="10"/>
  <c r="Q77" i="10"/>
  <c r="H76" i="13"/>
  <c r="K76" i="13" s="1"/>
  <c r="H77" i="13"/>
  <c r="K77" i="13" s="1"/>
  <c r="R76" i="10"/>
  <c r="R77" i="10"/>
  <c r="G54" i="13"/>
  <c r="G53" i="13"/>
  <c r="F54" i="13"/>
  <c r="F53" i="13"/>
  <c r="F53" i="10"/>
  <c r="H53" i="13"/>
  <c r="G76" i="13"/>
  <c r="J76" i="13" s="1"/>
  <c r="G77" i="13"/>
  <c r="J77" i="13" s="1"/>
  <c r="BA49" i="7"/>
  <c r="BE48" i="7"/>
  <c r="L53" i="5"/>
  <c r="L52" i="5"/>
  <c r="BC53" i="5"/>
  <c r="R53" i="5"/>
  <c r="BD76" i="5"/>
  <c r="O59" i="7"/>
  <c r="P58" i="7"/>
  <c r="P39" i="7"/>
  <c r="O40" i="7"/>
  <c r="V14" i="7"/>
  <c r="W14" i="7" s="1"/>
  <c r="U13" i="7"/>
  <c r="P54" i="10" l="1"/>
  <c r="U53" i="13"/>
  <c r="R53" i="10"/>
  <c r="G53" i="10"/>
  <c r="J53" i="13"/>
  <c r="T53" i="13"/>
  <c r="J54" i="13"/>
  <c r="C53" i="10"/>
  <c r="L53" i="13"/>
  <c r="Z53" i="10"/>
  <c r="Z54" i="10"/>
  <c r="Y53" i="10"/>
  <c r="Y54" i="10"/>
  <c r="L54" i="13"/>
  <c r="K53" i="13"/>
  <c r="S54" i="13"/>
  <c r="S53" i="13"/>
  <c r="Q53" i="10"/>
  <c r="E53" i="10"/>
  <c r="V53" i="13"/>
  <c r="Q54" i="10"/>
  <c r="V54" i="13"/>
  <c r="H54" i="13"/>
  <c r="K54" i="13" s="1"/>
  <c r="R54" i="10"/>
  <c r="BA48" i="7"/>
  <c r="BE47" i="7"/>
  <c r="BD53" i="5"/>
  <c r="P40" i="7"/>
  <c r="O41" i="7"/>
  <c r="O60" i="7"/>
  <c r="P59" i="7"/>
  <c r="V13" i="7"/>
  <c r="W13" i="7" s="1"/>
  <c r="U12" i="7"/>
  <c r="W53" i="10" l="1"/>
  <c r="W54" i="10"/>
  <c r="V53" i="10"/>
  <c r="V54" i="10"/>
  <c r="X53" i="10"/>
  <c r="X54" i="10"/>
  <c r="BA47" i="7"/>
  <c r="BE46" i="7"/>
  <c r="O61" i="7"/>
  <c r="P60" i="7"/>
  <c r="P41" i="7"/>
  <c r="O42" i="7"/>
  <c r="V12" i="7"/>
  <c r="W12" i="7" s="1"/>
  <c r="U11" i="7"/>
  <c r="BA46" i="7" l="1"/>
  <c r="BE45" i="7"/>
  <c r="P42" i="7"/>
  <c r="O43" i="7"/>
  <c r="P43" i="7" s="1"/>
  <c r="O62" i="7"/>
  <c r="P61" i="7"/>
  <c r="V11" i="7"/>
  <c r="W11" i="7" s="1"/>
  <c r="U10" i="7"/>
  <c r="BA45" i="7" l="1"/>
  <c r="BE44" i="7"/>
  <c r="O63" i="7"/>
  <c r="P63" i="7" s="1"/>
  <c r="P62" i="7"/>
  <c r="V10" i="7"/>
  <c r="W10" i="7" s="1"/>
  <c r="U9" i="7"/>
  <c r="BA44" i="7" l="1"/>
  <c r="V9" i="7"/>
  <c r="W9" i="7" s="1"/>
  <c r="U8" i="7"/>
  <c r="U7" i="7" l="1"/>
  <c r="V8" i="7"/>
  <c r="W8" i="7" s="1"/>
  <c r="U6" i="7" l="1"/>
  <c r="V7" i="7"/>
  <c r="W7" i="7" s="1"/>
  <c r="U5" i="7" l="1"/>
  <c r="V5" i="7" s="1"/>
  <c r="W5" i="7" s="1"/>
  <c r="V6" i="7"/>
  <c r="W6" i="7" s="1"/>
  <c r="AQ34" i="1" l="1"/>
  <c r="AR34" i="1" l="1"/>
  <c r="B34" i="1" s="1"/>
  <c r="C34" i="5" s="1"/>
  <c r="AP34" i="1"/>
  <c r="P35" i="1" l="1"/>
  <c r="B64" i="5"/>
  <c r="F65" i="2"/>
  <c r="F55" i="2"/>
  <c r="AC64" i="5" l="1"/>
  <c r="H64" i="10" s="1"/>
  <c r="J64" i="10" s="1"/>
  <c r="K64" i="10" s="1"/>
  <c r="AD64" i="5"/>
  <c r="L64" i="10" s="1"/>
  <c r="N64" i="10" s="1"/>
  <c r="O64" i="10" s="1"/>
  <c r="E64" i="13"/>
  <c r="D64" i="13"/>
  <c r="Q64" i="13" s="1"/>
  <c r="C64" i="13"/>
  <c r="P64" i="13" s="1"/>
  <c r="B64" i="13"/>
  <c r="O64" i="13" s="1"/>
  <c r="AA64" i="5"/>
  <c r="AB64" i="5"/>
  <c r="Q64" i="5"/>
  <c r="F56" i="2"/>
  <c r="F57" i="2" s="1"/>
  <c r="F58" i="2" s="1"/>
  <c r="F59" i="2" s="1"/>
  <c r="F60" i="2" s="1"/>
  <c r="F61" i="2" s="1"/>
  <c r="D64" i="5"/>
  <c r="L64" i="5" s="1"/>
  <c r="F66" i="2"/>
  <c r="B64" i="10" l="1"/>
  <c r="C64" i="10" s="1"/>
  <c r="C75" i="16"/>
  <c r="D75" i="16" s="1"/>
  <c r="K75" i="16" s="1"/>
  <c r="L75" i="16" s="1"/>
  <c r="R64" i="13"/>
  <c r="F64" i="10"/>
  <c r="G64" i="10" s="1"/>
  <c r="D64" i="10"/>
  <c r="E64" i="10" s="1"/>
  <c r="F62" i="2"/>
  <c r="R64" i="5"/>
  <c r="D59" i="5"/>
  <c r="B59" i="5"/>
  <c r="D60" i="5"/>
  <c r="B60" i="5"/>
  <c r="D57" i="5"/>
  <c r="B57" i="5"/>
  <c r="D65" i="5"/>
  <c r="B65" i="5"/>
  <c r="AB65" i="5" s="1"/>
  <c r="D58" i="5"/>
  <c r="B58" i="5"/>
  <c r="D56" i="5"/>
  <c r="B56" i="5"/>
  <c r="D55" i="5"/>
  <c r="B55" i="5"/>
  <c r="F67" i="2"/>
  <c r="BC64" i="5"/>
  <c r="BD64" i="5" s="1"/>
  <c r="AC55" i="5" l="1"/>
  <c r="H55" i="10" s="1"/>
  <c r="J55" i="10" s="1"/>
  <c r="AD55" i="5"/>
  <c r="L55" i="10" s="1"/>
  <c r="N55" i="10" s="1"/>
  <c r="AC57" i="5"/>
  <c r="H57" i="10" s="1"/>
  <c r="J57" i="10" s="1"/>
  <c r="K57" i="10" s="1"/>
  <c r="AD57" i="5"/>
  <c r="L57" i="10" s="1"/>
  <c r="N57" i="10" s="1"/>
  <c r="O57" i="10" s="1"/>
  <c r="AC60" i="5"/>
  <c r="H60" i="10" s="1"/>
  <c r="J60" i="10" s="1"/>
  <c r="K60" i="10" s="1"/>
  <c r="AD60" i="5"/>
  <c r="L60" i="10" s="1"/>
  <c r="N60" i="10" s="1"/>
  <c r="O60" i="10" s="1"/>
  <c r="AC65" i="5"/>
  <c r="H65" i="10" s="1"/>
  <c r="J65" i="10" s="1"/>
  <c r="AD65" i="5"/>
  <c r="L65" i="10" s="1"/>
  <c r="N65" i="10" s="1"/>
  <c r="AC56" i="5"/>
  <c r="H56" i="10" s="1"/>
  <c r="J56" i="10" s="1"/>
  <c r="AD56" i="5"/>
  <c r="L56" i="10" s="1"/>
  <c r="N56" i="10" s="1"/>
  <c r="O56" i="10" s="1"/>
  <c r="AC58" i="5"/>
  <c r="H58" i="10" s="1"/>
  <c r="J58" i="10" s="1"/>
  <c r="K58" i="10" s="1"/>
  <c r="AD58" i="5"/>
  <c r="L58" i="10" s="1"/>
  <c r="N58" i="10" s="1"/>
  <c r="O58" i="10" s="1"/>
  <c r="AC59" i="5"/>
  <c r="H59" i="10" s="1"/>
  <c r="J59" i="10" s="1"/>
  <c r="K59" i="10" s="1"/>
  <c r="AD59" i="5"/>
  <c r="L59" i="10" s="1"/>
  <c r="N59" i="10" s="1"/>
  <c r="O59" i="10" s="1"/>
  <c r="E55" i="13"/>
  <c r="D55" i="13"/>
  <c r="Q55" i="13" s="1"/>
  <c r="U55" i="13" s="1"/>
  <c r="C55" i="13"/>
  <c r="P55" i="13" s="1"/>
  <c r="T55" i="13" s="1"/>
  <c r="B55" i="13"/>
  <c r="O55" i="13" s="1"/>
  <c r="E56" i="13"/>
  <c r="D56" i="13"/>
  <c r="Q56" i="13" s="1"/>
  <c r="C56" i="13"/>
  <c r="P56" i="13" s="1"/>
  <c r="B56" i="13"/>
  <c r="O56" i="13" s="1"/>
  <c r="E58" i="13"/>
  <c r="D58" i="13"/>
  <c r="Q58" i="13" s="1"/>
  <c r="C58" i="13"/>
  <c r="P58" i="13" s="1"/>
  <c r="B58" i="13"/>
  <c r="O58" i="13" s="1"/>
  <c r="B57" i="13"/>
  <c r="O57" i="13" s="1"/>
  <c r="E57" i="13"/>
  <c r="D57" i="13"/>
  <c r="Q57" i="13" s="1"/>
  <c r="C57" i="13"/>
  <c r="P57" i="13" s="1"/>
  <c r="B60" i="13"/>
  <c r="O60" i="13" s="1"/>
  <c r="C60" i="13"/>
  <c r="P60" i="13" s="1"/>
  <c r="E60" i="13"/>
  <c r="D60" i="13"/>
  <c r="Q60" i="13" s="1"/>
  <c r="E65" i="13"/>
  <c r="D65" i="13"/>
  <c r="Q65" i="13" s="1"/>
  <c r="U65" i="13" s="1"/>
  <c r="B65" i="13"/>
  <c r="O65" i="13" s="1"/>
  <c r="C65" i="13"/>
  <c r="P65" i="13" s="1"/>
  <c r="T65" i="13" s="1"/>
  <c r="B59" i="13"/>
  <c r="O59" i="13" s="1"/>
  <c r="E59" i="13"/>
  <c r="D59" i="13"/>
  <c r="Q59" i="13" s="1"/>
  <c r="C59" i="13"/>
  <c r="P59" i="13" s="1"/>
  <c r="AA60" i="5"/>
  <c r="AB60" i="5"/>
  <c r="AA57" i="5"/>
  <c r="AB57" i="5"/>
  <c r="AA58" i="5"/>
  <c r="AB58" i="5"/>
  <c r="AA55" i="5"/>
  <c r="AB55" i="5"/>
  <c r="AA56" i="5"/>
  <c r="AB56" i="5"/>
  <c r="AA59" i="5"/>
  <c r="AB59" i="5"/>
  <c r="AA65" i="5"/>
  <c r="Q59" i="5"/>
  <c r="Q56" i="5"/>
  <c r="Q58" i="5"/>
  <c r="Q57" i="5"/>
  <c r="Q60" i="5"/>
  <c r="Q65" i="5"/>
  <c r="C76" i="16" s="1"/>
  <c r="D76" i="16" s="1"/>
  <c r="K76" i="16" s="1"/>
  <c r="Q55" i="5"/>
  <c r="C66" i="16" s="1"/>
  <c r="D66" i="16" s="1"/>
  <c r="K66" i="16" s="1"/>
  <c r="D61" i="5"/>
  <c r="B61" i="5"/>
  <c r="F63" i="2"/>
  <c r="L56" i="5"/>
  <c r="L58" i="5"/>
  <c r="L65" i="5"/>
  <c r="L60" i="5"/>
  <c r="D66" i="5"/>
  <c r="B66" i="5"/>
  <c r="L55" i="5"/>
  <c r="L57" i="5"/>
  <c r="L59" i="5"/>
  <c r="F68" i="2"/>
  <c r="Y58" i="10" l="1"/>
  <c r="L66" i="16"/>
  <c r="L76" i="16"/>
  <c r="Y59" i="10"/>
  <c r="B58" i="10"/>
  <c r="C58" i="10" s="1"/>
  <c r="C69" i="16"/>
  <c r="D69" i="16" s="1"/>
  <c r="K69" i="16" s="1"/>
  <c r="L69" i="16" s="1"/>
  <c r="B56" i="10"/>
  <c r="C56" i="10" s="1"/>
  <c r="C67" i="16"/>
  <c r="D67" i="16" s="1"/>
  <c r="K67" i="16" s="1"/>
  <c r="B60" i="10"/>
  <c r="C60" i="10" s="1"/>
  <c r="C71" i="16"/>
  <c r="D71" i="16" s="1"/>
  <c r="K71" i="16" s="1"/>
  <c r="L71" i="16" s="1"/>
  <c r="B59" i="10"/>
  <c r="C59" i="10" s="1"/>
  <c r="C70" i="16"/>
  <c r="D70" i="16" s="1"/>
  <c r="K70" i="16" s="1"/>
  <c r="L70" i="16" s="1"/>
  <c r="B57" i="10"/>
  <c r="C57" i="10" s="1"/>
  <c r="C68" i="16"/>
  <c r="D68" i="16" s="1"/>
  <c r="K68" i="16" s="1"/>
  <c r="L68" i="16" s="1"/>
  <c r="Z58" i="10"/>
  <c r="Z59" i="10"/>
  <c r="Z60" i="10"/>
  <c r="Y60" i="10"/>
  <c r="Z57" i="10"/>
  <c r="T55" i="10"/>
  <c r="O55" i="10"/>
  <c r="Z55" i="10" s="1"/>
  <c r="S56" i="10"/>
  <c r="K56" i="10"/>
  <c r="Y57" i="10" s="1"/>
  <c r="S55" i="10"/>
  <c r="K55" i="10"/>
  <c r="Y55" i="10" s="1"/>
  <c r="T65" i="10"/>
  <c r="O65" i="10"/>
  <c r="Z65" i="10" s="1"/>
  <c r="S65" i="10"/>
  <c r="K65" i="10"/>
  <c r="Y65" i="10" s="1"/>
  <c r="S58" i="10"/>
  <c r="S65" i="13"/>
  <c r="S55" i="13"/>
  <c r="S57" i="10"/>
  <c r="S60" i="10"/>
  <c r="S59" i="10"/>
  <c r="T59" i="13"/>
  <c r="T56" i="10"/>
  <c r="T58" i="10"/>
  <c r="U59" i="13"/>
  <c r="T57" i="10"/>
  <c r="U57" i="13"/>
  <c r="AC66" i="5"/>
  <c r="H66" i="10" s="1"/>
  <c r="J66" i="10" s="1"/>
  <c r="AD66" i="5"/>
  <c r="L66" i="10" s="1"/>
  <c r="N66" i="10" s="1"/>
  <c r="T59" i="10"/>
  <c r="T60" i="10"/>
  <c r="U60" i="13"/>
  <c r="AC61" i="5"/>
  <c r="H61" i="10" s="1"/>
  <c r="J61" i="10" s="1"/>
  <c r="AD61" i="5"/>
  <c r="L61" i="10" s="1"/>
  <c r="N61" i="10" s="1"/>
  <c r="T57" i="13"/>
  <c r="S56" i="13"/>
  <c r="T56" i="13"/>
  <c r="U56" i="13"/>
  <c r="F65" i="13"/>
  <c r="B65" i="10"/>
  <c r="C65" i="10" s="1"/>
  <c r="V65" i="10" s="1"/>
  <c r="R57" i="13"/>
  <c r="I57" i="13"/>
  <c r="E66" i="13"/>
  <c r="D66" i="13"/>
  <c r="Q66" i="13" s="1"/>
  <c r="U66" i="13" s="1"/>
  <c r="C66" i="13"/>
  <c r="P66" i="13" s="1"/>
  <c r="T66" i="13" s="1"/>
  <c r="B66" i="13"/>
  <c r="O66" i="13" s="1"/>
  <c r="R65" i="13"/>
  <c r="I65" i="13"/>
  <c r="S57" i="13"/>
  <c r="R56" i="13"/>
  <c r="I56" i="13"/>
  <c r="S58" i="13"/>
  <c r="F55" i="13"/>
  <c r="B55" i="10"/>
  <c r="C55" i="10" s="1"/>
  <c r="V55" i="10" s="1"/>
  <c r="R60" i="13"/>
  <c r="I60" i="13"/>
  <c r="T58" i="13"/>
  <c r="R59" i="13"/>
  <c r="I59" i="13"/>
  <c r="T60" i="13"/>
  <c r="U58" i="13"/>
  <c r="D61" i="13"/>
  <c r="Q61" i="13" s="1"/>
  <c r="U61" i="13" s="1"/>
  <c r="B61" i="13"/>
  <c r="O61" i="13" s="1"/>
  <c r="C61" i="13"/>
  <c r="P61" i="13" s="1"/>
  <c r="T61" i="13" s="1"/>
  <c r="E61" i="13"/>
  <c r="S59" i="13"/>
  <c r="S60" i="13"/>
  <c r="R58" i="13"/>
  <c r="I58" i="13"/>
  <c r="R55" i="13"/>
  <c r="I55" i="13"/>
  <c r="F60" i="13"/>
  <c r="D55" i="10"/>
  <c r="D58" i="10"/>
  <c r="E58" i="10" s="1"/>
  <c r="F65" i="10"/>
  <c r="F59" i="13"/>
  <c r="F58" i="13"/>
  <c r="F56" i="13"/>
  <c r="F59" i="10"/>
  <c r="G59" i="10" s="1"/>
  <c r="D59" i="10"/>
  <c r="E59" i="10" s="1"/>
  <c r="G59" i="13"/>
  <c r="F57" i="10"/>
  <c r="G57" i="10" s="1"/>
  <c r="H57" i="13"/>
  <c r="F58" i="10"/>
  <c r="G58" i="10" s="1"/>
  <c r="F56" i="10"/>
  <c r="G56" i="10" s="1"/>
  <c r="D57" i="10"/>
  <c r="E57" i="10" s="1"/>
  <c r="G57" i="13"/>
  <c r="D65" i="10"/>
  <c r="G65" i="13"/>
  <c r="AA66" i="5"/>
  <c r="AB66" i="5"/>
  <c r="D56" i="10"/>
  <c r="E56" i="10" s="1"/>
  <c r="F60" i="10"/>
  <c r="G60" i="10" s="1"/>
  <c r="H60" i="13"/>
  <c r="AA61" i="5"/>
  <c r="AB61" i="5"/>
  <c r="F57" i="13"/>
  <c r="F55" i="10"/>
  <c r="H55" i="13"/>
  <c r="D60" i="10"/>
  <c r="E60" i="10" s="1"/>
  <c r="Q66" i="5"/>
  <c r="Q61" i="5"/>
  <c r="C72" i="16" s="1"/>
  <c r="D72" i="16" s="1"/>
  <c r="K72" i="16" s="1"/>
  <c r="L72" i="16" s="1"/>
  <c r="B62" i="5"/>
  <c r="D62" i="5"/>
  <c r="L61" i="5"/>
  <c r="R56" i="5"/>
  <c r="R57" i="5"/>
  <c r="R65" i="5"/>
  <c r="R59" i="5"/>
  <c r="R60" i="5"/>
  <c r="R55" i="5"/>
  <c r="R58" i="5"/>
  <c r="D67" i="5"/>
  <c r="B67" i="5"/>
  <c r="L66" i="5"/>
  <c r="BC57" i="5"/>
  <c r="BD57" i="5" s="1"/>
  <c r="BC55" i="5"/>
  <c r="BC65" i="5"/>
  <c r="BC59" i="5"/>
  <c r="BD59" i="5" s="1"/>
  <c r="BC58" i="5"/>
  <c r="BD58" i="5" s="1"/>
  <c r="BC60" i="5"/>
  <c r="BD60" i="5" s="1"/>
  <c r="F69" i="2"/>
  <c r="BC56" i="5"/>
  <c r="BD56" i="5" s="1"/>
  <c r="V57" i="10" l="1"/>
  <c r="V58" i="10"/>
  <c r="L65" i="13"/>
  <c r="V59" i="10"/>
  <c r="L67" i="16"/>
  <c r="L55" i="13"/>
  <c r="K55" i="13"/>
  <c r="K60" i="13"/>
  <c r="B66" i="10"/>
  <c r="C66" i="10" s="1"/>
  <c r="V66" i="10" s="1"/>
  <c r="C77" i="16"/>
  <c r="D77" i="16" s="1"/>
  <c r="K77" i="16" s="1"/>
  <c r="V60" i="10"/>
  <c r="K57" i="13"/>
  <c r="L56" i="13"/>
  <c r="X57" i="10"/>
  <c r="J65" i="13"/>
  <c r="W60" i="10"/>
  <c r="X58" i="10"/>
  <c r="W59" i="10"/>
  <c r="R55" i="10"/>
  <c r="G55" i="10"/>
  <c r="X55" i="10" s="1"/>
  <c r="W58" i="10"/>
  <c r="L57" i="13"/>
  <c r="T61" i="10"/>
  <c r="O61" i="10"/>
  <c r="Z61" i="10" s="1"/>
  <c r="Z56" i="10"/>
  <c r="R65" i="10"/>
  <c r="G65" i="10"/>
  <c r="X65" i="10" s="1"/>
  <c r="J59" i="13"/>
  <c r="S61" i="10"/>
  <c r="K61" i="10"/>
  <c r="Y61" i="10" s="1"/>
  <c r="S66" i="10"/>
  <c r="K66" i="10"/>
  <c r="Y66" i="10" s="1"/>
  <c r="L59" i="13"/>
  <c r="L60" i="13"/>
  <c r="J57" i="13"/>
  <c r="X59" i="10"/>
  <c r="W57" i="10"/>
  <c r="Y56" i="10"/>
  <c r="V56" i="10"/>
  <c r="X60" i="10"/>
  <c r="L58" i="13"/>
  <c r="T66" i="10"/>
  <c r="O66" i="10"/>
  <c r="Z66" i="10" s="1"/>
  <c r="Q65" i="10"/>
  <c r="E65" i="10"/>
  <c r="W65" i="10" s="1"/>
  <c r="Q55" i="10"/>
  <c r="E55" i="10"/>
  <c r="W55" i="10" s="1"/>
  <c r="V55" i="13"/>
  <c r="S66" i="13"/>
  <c r="S61" i="13"/>
  <c r="V65" i="13"/>
  <c r="Q57" i="10"/>
  <c r="AC67" i="5"/>
  <c r="H67" i="10" s="1"/>
  <c r="J67" i="10" s="1"/>
  <c r="AD67" i="5"/>
  <c r="L67" i="10" s="1"/>
  <c r="N67" i="10" s="1"/>
  <c r="AC62" i="5"/>
  <c r="H62" i="10" s="1"/>
  <c r="J62" i="10" s="1"/>
  <c r="AD62" i="5"/>
  <c r="L62" i="10" s="1"/>
  <c r="N62" i="10" s="1"/>
  <c r="V59" i="13"/>
  <c r="R61" i="13"/>
  <c r="I61" i="13"/>
  <c r="R66" i="13"/>
  <c r="I66" i="13"/>
  <c r="V56" i="13"/>
  <c r="C62" i="13"/>
  <c r="P62" i="13" s="1"/>
  <c r="T62" i="13" s="1"/>
  <c r="D62" i="13"/>
  <c r="Q62" i="13" s="1"/>
  <c r="U62" i="13" s="1"/>
  <c r="B62" i="13"/>
  <c r="O62" i="13" s="1"/>
  <c r="E62" i="13"/>
  <c r="F61" i="13"/>
  <c r="B61" i="10"/>
  <c r="V57" i="13"/>
  <c r="V60" i="13"/>
  <c r="B67" i="13"/>
  <c r="O67" i="13" s="1"/>
  <c r="E67" i="13"/>
  <c r="D67" i="13"/>
  <c r="Q67" i="13" s="1"/>
  <c r="U67" i="13" s="1"/>
  <c r="C67" i="13"/>
  <c r="P67" i="13" s="1"/>
  <c r="T67" i="13" s="1"/>
  <c r="Q56" i="10"/>
  <c r="V58" i="13"/>
  <c r="R60" i="10"/>
  <c r="R57" i="10"/>
  <c r="Q59" i="10"/>
  <c r="H59" i="13"/>
  <c r="K59" i="13" s="1"/>
  <c r="H56" i="13"/>
  <c r="K56" i="13" s="1"/>
  <c r="G60" i="13"/>
  <c r="J60" i="13" s="1"/>
  <c r="R58" i="10"/>
  <c r="D66" i="10"/>
  <c r="G66" i="13"/>
  <c r="D61" i="10"/>
  <c r="G61" i="13"/>
  <c r="H65" i="13"/>
  <c r="K65" i="13" s="1"/>
  <c r="F66" i="13"/>
  <c r="G58" i="13"/>
  <c r="J58" i="13" s="1"/>
  <c r="AA67" i="5"/>
  <c r="AB67" i="5"/>
  <c r="Q60" i="10"/>
  <c r="Q58" i="10"/>
  <c r="F61" i="10"/>
  <c r="H61" i="13"/>
  <c r="AA62" i="5"/>
  <c r="AB62" i="5"/>
  <c r="P57" i="10"/>
  <c r="P59" i="10"/>
  <c r="R56" i="10"/>
  <c r="R59" i="10"/>
  <c r="G56" i="13"/>
  <c r="J56" i="13" s="1"/>
  <c r="G55" i="13"/>
  <c r="J55" i="13" s="1"/>
  <c r="F66" i="10"/>
  <c r="H66" i="13"/>
  <c r="H58" i="13"/>
  <c r="K58" i="13" s="1"/>
  <c r="Q62" i="5"/>
  <c r="C73" i="16" s="1"/>
  <c r="D73" i="16" s="1"/>
  <c r="K73" i="16" s="1"/>
  <c r="P60" i="10"/>
  <c r="Q67" i="5"/>
  <c r="C78" i="16" s="1"/>
  <c r="D78" i="16" s="1"/>
  <c r="K78" i="16" s="1"/>
  <c r="L78" i="16" s="1"/>
  <c r="P55" i="10"/>
  <c r="P65" i="10"/>
  <c r="P56" i="10"/>
  <c r="P58" i="10"/>
  <c r="D63" i="5"/>
  <c r="B63" i="5"/>
  <c r="R61" i="5"/>
  <c r="BC61" i="5"/>
  <c r="BD61" i="5" s="1"/>
  <c r="L62" i="5"/>
  <c r="BD55" i="5"/>
  <c r="BD65" i="5"/>
  <c r="R66" i="5"/>
  <c r="D68" i="5"/>
  <c r="B68" i="5"/>
  <c r="L67" i="5"/>
  <c r="F70" i="2"/>
  <c r="BC66" i="5"/>
  <c r="P66" i="10" l="1"/>
  <c r="L73" i="16"/>
  <c r="L77" i="16"/>
  <c r="K61" i="13"/>
  <c r="W56" i="10"/>
  <c r="X56" i="10"/>
  <c r="J61" i="13"/>
  <c r="R66" i="10"/>
  <c r="G66" i="10"/>
  <c r="X66" i="10" s="1"/>
  <c r="T62" i="10"/>
  <c r="O62" i="10"/>
  <c r="Z62" i="10" s="1"/>
  <c r="R61" i="10"/>
  <c r="G61" i="10"/>
  <c r="X61" i="10" s="1"/>
  <c r="S62" i="10"/>
  <c r="K62" i="10"/>
  <c r="Y62" i="10" s="1"/>
  <c r="T67" i="10"/>
  <c r="O67" i="10"/>
  <c r="Z67" i="10" s="1"/>
  <c r="J66" i="13"/>
  <c r="L66" i="13"/>
  <c r="S67" i="10"/>
  <c r="K67" i="10"/>
  <c r="Y67" i="10" s="1"/>
  <c r="B95" i="5"/>
  <c r="B90" i="5"/>
  <c r="L61" i="13"/>
  <c r="K66" i="13"/>
  <c r="Q61" i="10"/>
  <c r="E61" i="10"/>
  <c r="W61" i="10" s="1"/>
  <c r="P61" i="10"/>
  <c r="C61" i="10"/>
  <c r="V61" i="10" s="1"/>
  <c r="Q66" i="10"/>
  <c r="E66" i="10"/>
  <c r="W66" i="10" s="1"/>
  <c r="V61" i="13"/>
  <c r="S67" i="13"/>
  <c r="S62" i="13"/>
  <c r="V66" i="13"/>
  <c r="AC63" i="5"/>
  <c r="H63" i="10" s="1"/>
  <c r="J63" i="10" s="1"/>
  <c r="AD63" i="5"/>
  <c r="L63" i="10" s="1"/>
  <c r="N63" i="10" s="1"/>
  <c r="O63" i="10" s="1"/>
  <c r="AC68" i="5"/>
  <c r="H68" i="10" s="1"/>
  <c r="J68" i="10" s="1"/>
  <c r="AD68" i="5"/>
  <c r="L68" i="10" s="1"/>
  <c r="N68" i="10" s="1"/>
  <c r="R67" i="13"/>
  <c r="I67" i="13"/>
  <c r="R62" i="13"/>
  <c r="I62" i="13"/>
  <c r="F67" i="13"/>
  <c r="B67" i="10"/>
  <c r="C68" i="13"/>
  <c r="P68" i="13" s="1"/>
  <c r="T68" i="13" s="1"/>
  <c r="B68" i="13"/>
  <c r="O68" i="13" s="1"/>
  <c r="E68" i="13"/>
  <c r="D68" i="13"/>
  <c r="Q68" i="13" s="1"/>
  <c r="U68" i="13" s="1"/>
  <c r="D63" i="13"/>
  <c r="C63" i="13"/>
  <c r="B63" i="13"/>
  <c r="E63" i="13"/>
  <c r="F62" i="13"/>
  <c r="B62" i="10"/>
  <c r="C62" i="10" s="1"/>
  <c r="AA63" i="5"/>
  <c r="AB63" i="5"/>
  <c r="F67" i="10"/>
  <c r="H67" i="13"/>
  <c r="AA68" i="5"/>
  <c r="AB68" i="5"/>
  <c r="D67" i="10"/>
  <c r="G67" i="13"/>
  <c r="F62" i="10"/>
  <c r="D62" i="10"/>
  <c r="G62" i="13"/>
  <c r="Q63" i="5"/>
  <c r="C74" i="16" s="1"/>
  <c r="D74" i="16" s="1"/>
  <c r="K74" i="16" s="1"/>
  <c r="L74" i="16" s="1"/>
  <c r="Q68" i="5"/>
  <c r="C79" i="16" s="1"/>
  <c r="D79" i="16" s="1"/>
  <c r="K79" i="16" s="1"/>
  <c r="L63" i="5"/>
  <c r="BC62" i="5"/>
  <c r="R62" i="5"/>
  <c r="BD66" i="5"/>
  <c r="R67" i="5"/>
  <c r="D69" i="5"/>
  <c r="B69" i="5"/>
  <c r="L68" i="5"/>
  <c r="BC67" i="5"/>
  <c r="F71" i="2"/>
  <c r="L79" i="16" l="1"/>
  <c r="K67" i="13"/>
  <c r="J67" i="13"/>
  <c r="V62" i="10"/>
  <c r="T68" i="10"/>
  <c r="O68" i="10"/>
  <c r="Z68" i="10" s="1"/>
  <c r="S68" i="10"/>
  <c r="K68" i="10"/>
  <c r="Y68" i="10" s="1"/>
  <c r="R62" i="10"/>
  <c r="G62" i="10"/>
  <c r="X62" i="10" s="1"/>
  <c r="E95" i="13"/>
  <c r="E90" i="13"/>
  <c r="O95" i="10"/>
  <c r="Z63" i="10"/>
  <c r="O90" i="10"/>
  <c r="Z64" i="10"/>
  <c r="B63" i="10"/>
  <c r="Q95" i="5"/>
  <c r="Q90" i="5"/>
  <c r="O63" i="13"/>
  <c r="B95" i="13"/>
  <c r="B90" i="13"/>
  <c r="S63" i="10"/>
  <c r="K63" i="10"/>
  <c r="P63" i="13"/>
  <c r="T63" i="13" s="1"/>
  <c r="T95" i="13" s="1"/>
  <c r="C95" i="13"/>
  <c r="C90" i="13"/>
  <c r="L62" i="13"/>
  <c r="J62" i="13"/>
  <c r="R67" i="10"/>
  <c r="G67" i="10"/>
  <c r="X67" i="10" s="1"/>
  <c r="Q63" i="13"/>
  <c r="U64" i="13" s="1"/>
  <c r="D95" i="13"/>
  <c r="D90" i="13"/>
  <c r="L67" i="13"/>
  <c r="Q62" i="10"/>
  <c r="E62" i="10"/>
  <c r="W62" i="10" s="1"/>
  <c r="Q67" i="10"/>
  <c r="E67" i="10"/>
  <c r="W67" i="10" s="1"/>
  <c r="P67" i="10"/>
  <c r="C67" i="10"/>
  <c r="V67" i="10" s="1"/>
  <c r="V67" i="13"/>
  <c r="S68" i="13"/>
  <c r="V62" i="13"/>
  <c r="S64" i="10"/>
  <c r="AC69" i="5"/>
  <c r="H69" i="10" s="1"/>
  <c r="J69" i="10" s="1"/>
  <c r="AD69" i="5"/>
  <c r="L69" i="10" s="1"/>
  <c r="N69" i="10" s="1"/>
  <c r="T63" i="10"/>
  <c r="T64" i="10"/>
  <c r="F68" i="13"/>
  <c r="B68" i="10"/>
  <c r="C68" i="10" s="1"/>
  <c r="R63" i="13"/>
  <c r="I63" i="13"/>
  <c r="I64" i="13"/>
  <c r="B69" i="13"/>
  <c r="O69" i="13" s="1"/>
  <c r="D69" i="13"/>
  <c r="Q69" i="13" s="1"/>
  <c r="U69" i="13" s="1"/>
  <c r="E69" i="13"/>
  <c r="C69" i="13"/>
  <c r="P69" i="13" s="1"/>
  <c r="T69" i="13" s="1"/>
  <c r="R68" i="13"/>
  <c r="I68" i="13"/>
  <c r="F63" i="10"/>
  <c r="G63" i="10" s="1"/>
  <c r="H64" i="13"/>
  <c r="D63" i="10"/>
  <c r="E63" i="10" s="1"/>
  <c r="AA69" i="5"/>
  <c r="AB69" i="5"/>
  <c r="F63" i="13"/>
  <c r="F95" i="13" s="1"/>
  <c r="F64" i="13"/>
  <c r="F68" i="10"/>
  <c r="H68" i="13"/>
  <c r="H63" i="13"/>
  <c r="H62" i="13"/>
  <c r="K62" i="13" s="1"/>
  <c r="D68" i="10"/>
  <c r="Q69" i="5"/>
  <c r="P62" i="10"/>
  <c r="BC63" i="5"/>
  <c r="R63" i="5"/>
  <c r="BD62" i="5"/>
  <c r="BD67" i="5"/>
  <c r="R68" i="5"/>
  <c r="D70" i="5"/>
  <c r="B70" i="5"/>
  <c r="L69" i="5"/>
  <c r="F72" i="2"/>
  <c r="BC68" i="5"/>
  <c r="U63" i="13" l="1"/>
  <c r="U95" i="13" s="1"/>
  <c r="K68" i="13"/>
  <c r="K63" i="13"/>
  <c r="B69" i="10"/>
  <c r="C69" i="10" s="1"/>
  <c r="V69" i="10" s="1"/>
  <c r="C80" i="16"/>
  <c r="D80" i="16" s="1"/>
  <c r="K80" i="16" s="1"/>
  <c r="V68" i="10"/>
  <c r="T64" i="13"/>
  <c r="L68" i="13"/>
  <c r="L64" i="13"/>
  <c r="K64" i="13"/>
  <c r="R95" i="13"/>
  <c r="R90" i="13"/>
  <c r="G95" i="10"/>
  <c r="X63" i="10"/>
  <c r="G90" i="10"/>
  <c r="X64" i="10"/>
  <c r="O95" i="13"/>
  <c r="O90" i="13"/>
  <c r="R68" i="10"/>
  <c r="G68" i="10"/>
  <c r="X68" i="10" s="1"/>
  <c r="Q95" i="13"/>
  <c r="Q90" i="13"/>
  <c r="P95" i="13"/>
  <c r="P90" i="13"/>
  <c r="I95" i="13"/>
  <c r="L63" i="13"/>
  <c r="BC95" i="5"/>
  <c r="BC90" i="5"/>
  <c r="S64" i="13"/>
  <c r="K95" i="10"/>
  <c r="Y63" i="10"/>
  <c r="K90" i="10"/>
  <c r="Y64" i="10"/>
  <c r="S69" i="10"/>
  <c r="K69" i="10"/>
  <c r="Y69" i="10" s="1"/>
  <c r="E95" i="10"/>
  <c r="W63" i="10"/>
  <c r="E90" i="10"/>
  <c r="W64" i="10"/>
  <c r="S63" i="13"/>
  <c r="T69" i="10"/>
  <c r="O69" i="10"/>
  <c r="Z69" i="10" s="1"/>
  <c r="C63" i="10"/>
  <c r="B95" i="10"/>
  <c r="B90" i="10"/>
  <c r="Q68" i="10"/>
  <c r="E68" i="10"/>
  <c r="W68" i="10" s="1"/>
  <c r="S69" i="13"/>
  <c r="V68" i="13"/>
  <c r="AC70" i="5"/>
  <c r="H70" i="10" s="1"/>
  <c r="J70" i="10" s="1"/>
  <c r="AD70" i="5"/>
  <c r="L70" i="10" s="1"/>
  <c r="N70" i="10" s="1"/>
  <c r="C70" i="13"/>
  <c r="P70" i="13" s="1"/>
  <c r="T70" i="13" s="1"/>
  <c r="D70" i="13"/>
  <c r="Q70" i="13" s="1"/>
  <c r="U70" i="13" s="1"/>
  <c r="B70" i="13"/>
  <c r="O70" i="13" s="1"/>
  <c r="E70" i="13"/>
  <c r="H95" i="13"/>
  <c r="V63" i="13"/>
  <c r="V64" i="13"/>
  <c r="R69" i="13"/>
  <c r="I69" i="13"/>
  <c r="G68" i="13"/>
  <c r="J68" i="13" s="1"/>
  <c r="F69" i="10"/>
  <c r="H69" i="13"/>
  <c r="D69" i="10"/>
  <c r="G69" i="13"/>
  <c r="G64" i="13"/>
  <c r="J64" i="13" s="1"/>
  <c r="G63" i="13"/>
  <c r="Q63" i="10"/>
  <c r="Q64" i="10"/>
  <c r="AA70" i="5"/>
  <c r="AB70" i="5"/>
  <c r="R63" i="10"/>
  <c r="R64" i="10"/>
  <c r="F69" i="13"/>
  <c r="Q70" i="5"/>
  <c r="C81" i="16" s="1"/>
  <c r="D81" i="16" s="1"/>
  <c r="K81" i="16" s="1"/>
  <c r="P63" i="10"/>
  <c r="P64" i="10"/>
  <c r="P68" i="10"/>
  <c r="BD63" i="5"/>
  <c r="BD68" i="5"/>
  <c r="R69" i="5"/>
  <c r="D71" i="5"/>
  <c r="B71" i="5"/>
  <c r="L70" i="5"/>
  <c r="BC69" i="5"/>
  <c r="F73" i="2"/>
  <c r="K69" i="13" l="1"/>
  <c r="L81" i="16"/>
  <c r="L80" i="16"/>
  <c r="S95" i="13"/>
  <c r="R69" i="10"/>
  <c r="G69" i="10"/>
  <c r="X69" i="10" s="1"/>
  <c r="C95" i="10"/>
  <c r="V63" i="10"/>
  <c r="C90" i="10"/>
  <c r="V64" i="10"/>
  <c r="L69" i="13"/>
  <c r="T70" i="10"/>
  <c r="O70" i="10"/>
  <c r="Z70" i="10" s="1"/>
  <c r="S70" i="10"/>
  <c r="K70" i="10"/>
  <c r="Y70" i="10" s="1"/>
  <c r="B96" i="5"/>
  <c r="B97" i="5"/>
  <c r="J69" i="13"/>
  <c r="Q69" i="10"/>
  <c r="E69" i="10"/>
  <c r="W69" i="10" s="1"/>
  <c r="G95" i="13"/>
  <c r="J63" i="13"/>
  <c r="V95" i="13"/>
  <c r="S70" i="13"/>
  <c r="V69" i="13"/>
  <c r="AC71" i="5"/>
  <c r="H71" i="10" s="1"/>
  <c r="J71" i="10" s="1"/>
  <c r="AD71" i="5"/>
  <c r="L71" i="10" s="1"/>
  <c r="N71" i="10" s="1"/>
  <c r="F70" i="13"/>
  <c r="B70" i="10"/>
  <c r="D71" i="13"/>
  <c r="C71" i="13"/>
  <c r="E71" i="13"/>
  <c r="B71" i="13"/>
  <c r="R70" i="13"/>
  <c r="I70" i="13"/>
  <c r="F70" i="10"/>
  <c r="H70" i="13"/>
  <c r="D70" i="10"/>
  <c r="G70" i="13"/>
  <c r="AA71" i="5"/>
  <c r="AB71" i="5"/>
  <c r="Q71" i="5"/>
  <c r="C82" i="16" s="1"/>
  <c r="D82" i="16" s="1"/>
  <c r="K82" i="16" s="1"/>
  <c r="P69" i="10"/>
  <c r="BD69" i="5"/>
  <c r="R70" i="5"/>
  <c r="D72" i="5"/>
  <c r="B72" i="5"/>
  <c r="L71" i="5"/>
  <c r="F74" i="2"/>
  <c r="BC70" i="5"/>
  <c r="K70" i="13" l="1"/>
  <c r="L82" i="16"/>
  <c r="J70" i="13"/>
  <c r="L70" i="13"/>
  <c r="E96" i="13"/>
  <c r="E97" i="13"/>
  <c r="P71" i="13"/>
  <c r="C96" i="13"/>
  <c r="C97" i="13"/>
  <c r="Q71" i="13"/>
  <c r="D96" i="13"/>
  <c r="D97" i="13"/>
  <c r="S71" i="10"/>
  <c r="K71" i="10"/>
  <c r="O71" i="13"/>
  <c r="B96" i="13"/>
  <c r="B97" i="13"/>
  <c r="R70" i="10"/>
  <c r="G70" i="10"/>
  <c r="X70" i="10" s="1"/>
  <c r="Q96" i="5"/>
  <c r="Q97" i="5"/>
  <c r="T71" i="10"/>
  <c r="O71" i="10"/>
  <c r="Q70" i="10"/>
  <c r="E70" i="10"/>
  <c r="W70" i="10" s="1"/>
  <c r="P70" i="10"/>
  <c r="C70" i="10"/>
  <c r="V70" i="10" s="1"/>
  <c r="V70" i="13"/>
  <c r="AC72" i="5"/>
  <c r="H72" i="10" s="1"/>
  <c r="J72" i="10" s="1"/>
  <c r="AD72" i="5"/>
  <c r="L72" i="10" s="1"/>
  <c r="N72" i="10" s="1"/>
  <c r="R71" i="13"/>
  <c r="I71" i="13"/>
  <c r="E72" i="13"/>
  <c r="D72" i="13"/>
  <c r="Q72" i="13" s="1"/>
  <c r="C72" i="13"/>
  <c r="P72" i="13" s="1"/>
  <c r="B72" i="13"/>
  <c r="O72" i="13" s="1"/>
  <c r="F71" i="13"/>
  <c r="F96" i="13" s="1"/>
  <c r="B71" i="10"/>
  <c r="AA72" i="5"/>
  <c r="AB72" i="5"/>
  <c r="F71" i="10"/>
  <c r="H71" i="13"/>
  <c r="D71" i="10"/>
  <c r="G71" i="13"/>
  <c r="Q72" i="5"/>
  <c r="C83" i="16" s="1"/>
  <c r="D83" i="16" s="1"/>
  <c r="K83" i="16" s="1"/>
  <c r="BD70" i="5"/>
  <c r="R71" i="5"/>
  <c r="D73" i="5"/>
  <c r="B73" i="5"/>
  <c r="L72" i="5"/>
  <c r="BC71" i="5"/>
  <c r="T72" i="13" l="1"/>
  <c r="L83" i="16"/>
  <c r="J71" i="13"/>
  <c r="U72" i="13"/>
  <c r="O96" i="13"/>
  <c r="O97" i="13"/>
  <c r="H96" i="13"/>
  <c r="K71" i="13"/>
  <c r="T71" i="13"/>
  <c r="T96" i="13" s="1"/>
  <c r="P96" i="13"/>
  <c r="P97" i="13"/>
  <c r="R71" i="10"/>
  <c r="G71" i="10"/>
  <c r="S71" i="13"/>
  <c r="I96" i="13"/>
  <c r="L71" i="13"/>
  <c r="C71" i="10"/>
  <c r="B96" i="10"/>
  <c r="B97" i="10"/>
  <c r="R96" i="13"/>
  <c r="R97" i="13"/>
  <c r="T72" i="10"/>
  <c r="O72" i="10"/>
  <c r="Z72" i="10" s="1"/>
  <c r="O96" i="10"/>
  <c r="Z71" i="10"/>
  <c r="O97" i="10"/>
  <c r="U71" i="13"/>
  <c r="U96" i="13" s="1"/>
  <c r="Q96" i="13"/>
  <c r="Q97" i="13"/>
  <c r="K96" i="10"/>
  <c r="Y71" i="10"/>
  <c r="K97" i="10"/>
  <c r="BC96" i="5"/>
  <c r="BC97" i="5"/>
  <c r="S72" i="10"/>
  <c r="K72" i="10"/>
  <c r="Y72" i="10" s="1"/>
  <c r="Q71" i="10"/>
  <c r="E71" i="10"/>
  <c r="S72" i="13"/>
  <c r="V71" i="13"/>
  <c r="AC73" i="5"/>
  <c r="H73" i="10" s="1"/>
  <c r="J73" i="10" s="1"/>
  <c r="AD73" i="5"/>
  <c r="L73" i="10" s="1"/>
  <c r="N73" i="10" s="1"/>
  <c r="R72" i="13"/>
  <c r="I72" i="13"/>
  <c r="E73" i="13"/>
  <c r="D73" i="13"/>
  <c r="Q73" i="13" s="1"/>
  <c r="U73" i="13" s="1"/>
  <c r="C73" i="13"/>
  <c r="P73" i="13" s="1"/>
  <c r="T73" i="13" s="1"/>
  <c r="B73" i="13"/>
  <c r="O73" i="13" s="1"/>
  <c r="F72" i="13"/>
  <c r="B72" i="10"/>
  <c r="C72" i="10" s="1"/>
  <c r="D72" i="10"/>
  <c r="G72" i="13"/>
  <c r="G96" i="13"/>
  <c r="AA73" i="5"/>
  <c r="AB73" i="5"/>
  <c r="F72" i="10"/>
  <c r="H72" i="13"/>
  <c r="Q73" i="5"/>
  <c r="C84" i="16" s="1"/>
  <c r="D84" i="16" s="1"/>
  <c r="K84" i="16" s="1"/>
  <c r="P71" i="10"/>
  <c r="BD71" i="5"/>
  <c r="R72" i="5"/>
  <c r="D74" i="5"/>
  <c r="B74" i="5"/>
  <c r="L73" i="5"/>
  <c r="BC72" i="5"/>
  <c r="L84" i="16" l="1"/>
  <c r="S96" i="13"/>
  <c r="J72" i="13"/>
  <c r="L72" i="13"/>
  <c r="K72" i="13"/>
  <c r="C96" i="10"/>
  <c r="V71" i="10"/>
  <c r="C97" i="10"/>
  <c r="G96" i="10"/>
  <c r="X71" i="10"/>
  <c r="G97" i="10"/>
  <c r="V72" i="10"/>
  <c r="T73" i="10"/>
  <c r="O73" i="10"/>
  <c r="Z73" i="10" s="1"/>
  <c r="E96" i="10"/>
  <c r="W71" i="10"/>
  <c r="E97" i="10"/>
  <c r="R72" i="10"/>
  <c r="G72" i="10"/>
  <c r="X72" i="10" s="1"/>
  <c r="S73" i="10"/>
  <c r="K73" i="10"/>
  <c r="Y73" i="10" s="1"/>
  <c r="Q72" i="10"/>
  <c r="E72" i="10"/>
  <c r="W72" i="10" s="1"/>
  <c r="V72" i="13"/>
  <c r="S73" i="13"/>
  <c r="V96" i="13"/>
  <c r="AC74" i="5"/>
  <c r="H74" i="10" s="1"/>
  <c r="J74" i="10" s="1"/>
  <c r="AD74" i="5"/>
  <c r="L74" i="10" s="1"/>
  <c r="N74" i="10" s="1"/>
  <c r="O74" i="10" s="1"/>
  <c r="R73" i="13"/>
  <c r="I73" i="13"/>
  <c r="F73" i="13"/>
  <c r="B73" i="10"/>
  <c r="E74" i="13"/>
  <c r="D74" i="13"/>
  <c r="Q74" i="13" s="1"/>
  <c r="C74" i="13"/>
  <c r="P74" i="13" s="1"/>
  <c r="B74" i="13"/>
  <c r="O74" i="13" s="1"/>
  <c r="F73" i="10"/>
  <c r="H73" i="13"/>
  <c r="D73" i="10"/>
  <c r="G73" i="13"/>
  <c r="AA74" i="5"/>
  <c r="AB74" i="5"/>
  <c r="Q74" i="5"/>
  <c r="P72" i="10"/>
  <c r="BD72" i="5"/>
  <c r="R73" i="5"/>
  <c r="L74" i="5"/>
  <c r="BC73" i="5"/>
  <c r="J73" i="13" l="1"/>
  <c r="B74" i="10"/>
  <c r="C74" i="10" s="1"/>
  <c r="V75" i="10" s="1"/>
  <c r="C85" i="16"/>
  <c r="D85" i="16" s="1"/>
  <c r="K85" i="16" s="1"/>
  <c r="L85" i="16" s="1"/>
  <c r="K73" i="13"/>
  <c r="L73" i="13"/>
  <c r="R73" i="10"/>
  <c r="G73" i="10"/>
  <c r="X73" i="10" s="1"/>
  <c r="Z74" i="10"/>
  <c r="Z75" i="10"/>
  <c r="S74" i="10"/>
  <c r="K74" i="10"/>
  <c r="P73" i="10"/>
  <c r="C73" i="10"/>
  <c r="V73" i="10" s="1"/>
  <c r="Q73" i="10"/>
  <c r="E73" i="10"/>
  <c r="W73" i="10" s="1"/>
  <c r="V73" i="13"/>
  <c r="S75" i="10"/>
  <c r="T74" i="10"/>
  <c r="T75" i="10"/>
  <c r="U74" i="13"/>
  <c r="U75" i="13"/>
  <c r="T74" i="13"/>
  <c r="T75" i="13"/>
  <c r="S74" i="13"/>
  <c r="S75" i="13"/>
  <c r="R74" i="13"/>
  <c r="I74" i="13"/>
  <c r="I75" i="13"/>
  <c r="F75" i="13"/>
  <c r="F74" i="13"/>
  <c r="F74" i="10"/>
  <c r="G74" i="10" s="1"/>
  <c r="D74" i="10"/>
  <c r="E74" i="10" s="1"/>
  <c r="BD73" i="5"/>
  <c r="R74" i="5"/>
  <c r="BC74" i="5"/>
  <c r="BD74" i="5" s="1"/>
  <c r="V74" i="10" l="1"/>
  <c r="X74" i="10"/>
  <c r="X75" i="10"/>
  <c r="W74" i="10"/>
  <c r="W75" i="10"/>
  <c r="Y74" i="10"/>
  <c r="Y75" i="10"/>
  <c r="L74" i="13"/>
  <c r="L75" i="13"/>
  <c r="F97" i="13"/>
  <c r="U90" i="13"/>
  <c r="I90" i="13"/>
  <c r="V74" i="13"/>
  <c r="V75" i="13"/>
  <c r="S97" i="13"/>
  <c r="S90" i="13"/>
  <c r="U97" i="13"/>
  <c r="T97" i="13"/>
  <c r="T90" i="13"/>
  <c r="I97" i="13"/>
  <c r="G74" i="13"/>
  <c r="J74" i="13" s="1"/>
  <c r="G75" i="13"/>
  <c r="J75" i="13" s="1"/>
  <c r="H74" i="13"/>
  <c r="K74" i="13" s="1"/>
  <c r="H75" i="13"/>
  <c r="K75" i="13" s="1"/>
  <c r="R74" i="10"/>
  <c r="R75" i="10"/>
  <c r="Q74" i="10"/>
  <c r="Q75" i="10"/>
  <c r="F90" i="13"/>
  <c r="P74" i="10"/>
  <c r="P75" i="10"/>
  <c r="G90" i="13" l="1"/>
  <c r="V90" i="13"/>
  <c r="H90" i="13"/>
  <c r="V97" i="13"/>
  <c r="H97" i="13"/>
  <c r="G97" i="13"/>
  <c r="U25" i="7" l="1"/>
  <c r="U26" i="7" s="1"/>
  <c r="U27" i="7" s="1"/>
  <c r="U28" i="7" s="1"/>
  <c r="U29" i="7" s="1"/>
  <c r="U30" i="7" s="1"/>
  <c r="U31" i="7" s="1"/>
  <c r="U32" i="7" s="1"/>
  <c r="U33" i="7" s="1"/>
  <c r="V34" i="7"/>
  <c r="W34" i="7" s="1"/>
  <c r="U35" i="7"/>
  <c r="U36" i="7" s="1"/>
  <c r="U37" i="7" s="1"/>
  <c r="U38" i="7" s="1"/>
  <c r="U39" i="7" s="1"/>
  <c r="U40" i="7" s="1"/>
  <c r="U41" i="7" s="1"/>
  <c r="U42" i="7" s="1"/>
  <c r="U43" i="7" s="1"/>
  <c r="AP34" i="7" l="1"/>
  <c r="V25" i="7"/>
  <c r="W25" i="7" s="1"/>
  <c r="AP25" i="7" s="1"/>
  <c r="AQ25" i="7" s="1"/>
  <c r="V35" i="7"/>
  <c r="W35" i="7" s="1"/>
  <c r="AQ34" i="7" l="1"/>
  <c r="AP35" i="7"/>
  <c r="V36" i="7"/>
  <c r="W36" i="7" s="1"/>
  <c r="V26" i="7"/>
  <c r="W26" i="7" s="1"/>
  <c r="AP26" i="7" s="1"/>
  <c r="AQ26" i="7" s="1"/>
  <c r="AQ35" i="7" l="1"/>
  <c r="AP36" i="7"/>
  <c r="V27" i="7"/>
  <c r="W27" i="7" s="1"/>
  <c r="AP27" i="7" s="1"/>
  <c r="AQ27" i="7" s="1"/>
  <c r="V37" i="7"/>
  <c r="W37" i="7" s="1"/>
  <c r="AQ36" i="7" l="1"/>
  <c r="V28" i="7"/>
  <c r="AP37" i="7"/>
  <c r="V38" i="7"/>
  <c r="W38" i="7" s="1"/>
  <c r="W28" i="7"/>
  <c r="AP28" i="7" s="1"/>
  <c r="AQ28" i="7" s="1"/>
  <c r="V29" i="7"/>
  <c r="AQ37" i="7" l="1"/>
  <c r="V39" i="7"/>
  <c r="W39" i="7" s="1"/>
  <c r="AP38" i="7"/>
  <c r="W29" i="7"/>
  <c r="V30" i="7"/>
  <c r="AQ38" i="7" l="1"/>
  <c r="V40" i="7"/>
  <c r="W40" i="7" s="1"/>
  <c r="AP29" i="7"/>
  <c r="AP39" i="7"/>
  <c r="W30" i="7"/>
  <c r="V31" i="7"/>
  <c r="AQ29" i="7" l="1"/>
  <c r="V41" i="7"/>
  <c r="W41" i="7" s="1"/>
  <c r="AQ39" i="7"/>
  <c r="AP40" i="7"/>
  <c r="AP30" i="7"/>
  <c r="W31" i="7"/>
  <c r="V32" i="7"/>
  <c r="AQ40" i="7" l="1"/>
  <c r="V42" i="7"/>
  <c r="W42" i="7" s="1"/>
  <c r="AQ30" i="7"/>
  <c r="AP31" i="7"/>
  <c r="AP41" i="7"/>
  <c r="W32" i="7"/>
  <c r="V33" i="7"/>
  <c r="W33" i="7" s="1"/>
  <c r="AQ41" i="7" l="1"/>
  <c r="V43" i="7"/>
  <c r="W43" i="7" s="1"/>
  <c r="AP43" i="7" s="1"/>
  <c r="AQ31" i="7"/>
  <c r="AP33" i="7"/>
  <c r="AP32" i="7"/>
  <c r="AP42" i="7"/>
  <c r="AY48" i="7"/>
  <c r="AY46" i="7"/>
  <c r="AY47" i="7"/>
  <c r="AY50" i="7"/>
  <c r="AY19" i="7"/>
  <c r="AY22" i="7"/>
  <c r="AY49" i="7"/>
  <c r="AY40" i="7"/>
  <c r="AY31" i="7"/>
  <c r="AY41" i="7"/>
  <c r="AY20" i="7"/>
  <c r="AY45" i="7"/>
  <c r="AY28" i="7"/>
  <c r="AY38" i="7"/>
  <c r="AY39" i="7"/>
  <c r="AY25" i="7"/>
  <c r="AY23" i="7"/>
  <c r="AY29" i="7"/>
  <c r="J18" i="7"/>
  <c r="AP18" i="7" s="1"/>
  <c r="AQ18" i="7" s="1"/>
  <c r="AY37" i="7"/>
  <c r="AY21" i="7"/>
  <c r="AY26" i="7"/>
  <c r="AY51" i="7"/>
  <c r="AY36" i="7"/>
  <c r="AY35" i="7"/>
  <c r="AY30" i="7"/>
  <c r="AY27" i="7"/>
  <c r="AQ33" i="7" l="1"/>
  <c r="AQ42" i="7"/>
  <c r="AQ32" i="7"/>
  <c r="AQ43" i="7"/>
  <c r="BE43" i="7"/>
  <c r="AY43" i="7"/>
  <c r="AY42" i="7"/>
  <c r="AY32" i="7"/>
  <c r="AY33" i="7"/>
  <c r="AY18" i="7"/>
  <c r="B47" i="5"/>
  <c r="B51" i="5"/>
  <c r="AY44" i="7"/>
  <c r="B35" i="5"/>
  <c r="B37" i="5"/>
  <c r="AZ45" i="7"/>
  <c r="B45" i="5"/>
  <c r="AZ49" i="7"/>
  <c r="B49" i="5"/>
  <c r="B39" i="5"/>
  <c r="AY34" i="7"/>
  <c r="B38" i="5"/>
  <c r="B41" i="5"/>
  <c r="B36" i="5"/>
  <c r="AZ46" i="7"/>
  <c r="B48" i="5"/>
  <c r="J17" i="7"/>
  <c r="AP17" i="7" s="1"/>
  <c r="AQ17" i="7" s="1"/>
  <c r="AY24" i="7"/>
  <c r="B40" i="5"/>
  <c r="B46" i="5"/>
  <c r="B50" i="5"/>
  <c r="B42" i="5" l="1"/>
  <c r="AC42" i="5" s="1"/>
  <c r="H42" i="10" s="1"/>
  <c r="J42" i="10" s="1"/>
  <c r="K42" i="10" s="1"/>
  <c r="B93" i="5"/>
  <c r="B94" i="5"/>
  <c r="B89" i="5"/>
  <c r="AC38" i="5"/>
  <c r="H38" i="10" s="1"/>
  <c r="J38" i="10" s="1"/>
  <c r="K38" i="10" s="1"/>
  <c r="AD38" i="5"/>
  <c r="L38" i="10" s="1"/>
  <c r="N38" i="10" s="1"/>
  <c r="O38" i="10" s="1"/>
  <c r="AC47" i="5"/>
  <c r="H47" i="10" s="1"/>
  <c r="J47" i="10" s="1"/>
  <c r="K47" i="10" s="1"/>
  <c r="AD47" i="5"/>
  <c r="L47" i="10" s="1"/>
  <c r="N47" i="10" s="1"/>
  <c r="O47" i="10" s="1"/>
  <c r="AC36" i="5"/>
  <c r="H36" i="10" s="1"/>
  <c r="J36" i="10" s="1"/>
  <c r="K36" i="10" s="1"/>
  <c r="AD36" i="5"/>
  <c r="L36" i="10" s="1"/>
  <c r="N36" i="10" s="1"/>
  <c r="O36" i="10" s="1"/>
  <c r="AC50" i="5"/>
  <c r="H50" i="10" s="1"/>
  <c r="J50" i="10" s="1"/>
  <c r="K50" i="10" s="1"/>
  <c r="AD50" i="5"/>
  <c r="L50" i="10" s="1"/>
  <c r="N50" i="10" s="1"/>
  <c r="O50" i="10" s="1"/>
  <c r="AC39" i="5"/>
  <c r="H39" i="10" s="1"/>
  <c r="J39" i="10" s="1"/>
  <c r="AD39" i="5"/>
  <c r="L39" i="10" s="1"/>
  <c r="N39" i="10" s="1"/>
  <c r="AC49" i="5"/>
  <c r="H49" i="10" s="1"/>
  <c r="J49" i="10" s="1"/>
  <c r="K49" i="10" s="1"/>
  <c r="AD49" i="5"/>
  <c r="L49" i="10" s="1"/>
  <c r="N49" i="10" s="1"/>
  <c r="O49" i="10" s="1"/>
  <c r="AC46" i="5"/>
  <c r="H46" i="10" s="1"/>
  <c r="J46" i="10" s="1"/>
  <c r="K46" i="10" s="1"/>
  <c r="AD46" i="5"/>
  <c r="L46" i="10" s="1"/>
  <c r="N46" i="10" s="1"/>
  <c r="O46" i="10" s="1"/>
  <c r="AC41" i="5"/>
  <c r="H41" i="10" s="1"/>
  <c r="J41" i="10" s="1"/>
  <c r="K41" i="10" s="1"/>
  <c r="AD41" i="5"/>
  <c r="L41" i="10" s="1"/>
  <c r="N41" i="10" s="1"/>
  <c r="O41" i="10" s="1"/>
  <c r="AC37" i="5"/>
  <c r="H37" i="10" s="1"/>
  <c r="J37" i="10" s="1"/>
  <c r="K37" i="10" s="1"/>
  <c r="AD37" i="5"/>
  <c r="L37" i="10" s="1"/>
  <c r="N37" i="10" s="1"/>
  <c r="O37" i="10" s="1"/>
  <c r="AC45" i="5"/>
  <c r="H45" i="10" s="1"/>
  <c r="J45" i="10" s="1"/>
  <c r="K45" i="10" s="1"/>
  <c r="AD45" i="5"/>
  <c r="L45" i="10" s="1"/>
  <c r="N45" i="10" s="1"/>
  <c r="O45" i="10" s="1"/>
  <c r="AC35" i="5"/>
  <c r="H35" i="10" s="1"/>
  <c r="J35" i="10" s="1"/>
  <c r="K35" i="10" s="1"/>
  <c r="AD35" i="5"/>
  <c r="L35" i="10" s="1"/>
  <c r="N35" i="10" s="1"/>
  <c r="O35" i="10" s="1"/>
  <c r="AC40" i="5"/>
  <c r="H40" i="10" s="1"/>
  <c r="J40" i="10" s="1"/>
  <c r="AD40" i="5"/>
  <c r="L40" i="10" s="1"/>
  <c r="N40" i="10" s="1"/>
  <c r="AC48" i="5"/>
  <c r="H48" i="10" s="1"/>
  <c r="J48" i="10" s="1"/>
  <c r="K48" i="10" s="1"/>
  <c r="AD48" i="5"/>
  <c r="L48" i="10" s="1"/>
  <c r="N48" i="10" s="1"/>
  <c r="O48" i="10" s="1"/>
  <c r="AC51" i="5"/>
  <c r="H51" i="10" s="1"/>
  <c r="J51" i="10" s="1"/>
  <c r="K51" i="10" s="1"/>
  <c r="AD51" i="5"/>
  <c r="L51" i="10" s="1"/>
  <c r="N51" i="10" s="1"/>
  <c r="O51" i="10" s="1"/>
  <c r="E38" i="13"/>
  <c r="C38" i="13"/>
  <c r="P38" i="13" s="1"/>
  <c r="B38" i="13"/>
  <c r="O38" i="13" s="1"/>
  <c r="D38" i="13"/>
  <c r="Q38" i="13" s="1"/>
  <c r="E47" i="13"/>
  <c r="D47" i="13"/>
  <c r="Q47" i="13" s="1"/>
  <c r="C47" i="13"/>
  <c r="P47" i="13" s="1"/>
  <c r="B47" i="13"/>
  <c r="O47" i="13" s="1"/>
  <c r="E39" i="13"/>
  <c r="D39" i="13"/>
  <c r="Q39" i="13" s="1"/>
  <c r="C39" i="13"/>
  <c r="P39" i="13" s="1"/>
  <c r="B39" i="13"/>
  <c r="O39" i="13" s="1"/>
  <c r="E49" i="13"/>
  <c r="D49" i="13"/>
  <c r="Q49" i="13" s="1"/>
  <c r="C49" i="13"/>
  <c r="P49" i="13" s="1"/>
  <c r="B49" i="13"/>
  <c r="O49" i="13" s="1"/>
  <c r="B35" i="13"/>
  <c r="O35" i="13" s="1"/>
  <c r="E35" i="13"/>
  <c r="D35" i="13"/>
  <c r="Q35" i="13" s="1"/>
  <c r="C35" i="13"/>
  <c r="P35" i="13" s="1"/>
  <c r="D50" i="13"/>
  <c r="Q50" i="13" s="1"/>
  <c r="C50" i="13"/>
  <c r="P50" i="13" s="1"/>
  <c r="E50" i="13"/>
  <c r="B50" i="13"/>
  <c r="O50" i="13" s="1"/>
  <c r="E40" i="13"/>
  <c r="D40" i="13"/>
  <c r="Q40" i="13" s="1"/>
  <c r="C40" i="13"/>
  <c r="P40" i="13" s="1"/>
  <c r="B40" i="13"/>
  <c r="O40" i="13" s="1"/>
  <c r="E41" i="13"/>
  <c r="B41" i="13"/>
  <c r="O41" i="13" s="1"/>
  <c r="D41" i="13"/>
  <c r="Q41" i="13" s="1"/>
  <c r="C41" i="13"/>
  <c r="P41" i="13" s="1"/>
  <c r="E37" i="13"/>
  <c r="D37" i="13"/>
  <c r="B37" i="13"/>
  <c r="C37" i="13"/>
  <c r="E45" i="13"/>
  <c r="C45" i="13"/>
  <c r="P45" i="13" s="1"/>
  <c r="B45" i="13"/>
  <c r="O45" i="13" s="1"/>
  <c r="D45" i="13"/>
  <c r="Q45" i="13" s="1"/>
  <c r="B36" i="13"/>
  <c r="O36" i="13" s="1"/>
  <c r="E36" i="13"/>
  <c r="C36" i="13"/>
  <c r="P36" i="13" s="1"/>
  <c r="D36" i="13"/>
  <c r="Q36" i="13" s="1"/>
  <c r="E46" i="13"/>
  <c r="C46" i="13"/>
  <c r="B46" i="13"/>
  <c r="D46" i="13"/>
  <c r="D48" i="13"/>
  <c r="Q48" i="13" s="1"/>
  <c r="C48" i="13"/>
  <c r="P48" i="13" s="1"/>
  <c r="E48" i="13"/>
  <c r="B48" i="13"/>
  <c r="O48" i="13" s="1"/>
  <c r="B51" i="13"/>
  <c r="O51" i="13" s="1"/>
  <c r="E51" i="13"/>
  <c r="D51" i="13"/>
  <c r="Q51" i="13" s="1"/>
  <c r="C51" i="13"/>
  <c r="P51" i="13" s="1"/>
  <c r="AA38" i="5"/>
  <c r="AB38" i="5"/>
  <c r="AA47" i="5"/>
  <c r="AB47" i="5"/>
  <c r="AA35" i="5"/>
  <c r="AB35" i="5"/>
  <c r="AA49" i="5"/>
  <c r="AB49" i="5"/>
  <c r="AA36" i="5"/>
  <c r="AB36" i="5"/>
  <c r="AA50" i="5"/>
  <c r="AB50" i="5"/>
  <c r="AA39" i="5"/>
  <c r="AB39" i="5"/>
  <c r="AA46" i="5"/>
  <c r="AB46" i="5"/>
  <c r="AA40" i="5"/>
  <c r="AB40" i="5"/>
  <c r="AA41" i="5"/>
  <c r="AB41" i="5"/>
  <c r="AA37" i="5"/>
  <c r="AB37" i="5"/>
  <c r="AA45" i="5"/>
  <c r="AB45" i="5"/>
  <c r="AA48" i="5"/>
  <c r="AB48" i="5"/>
  <c r="AA51" i="5"/>
  <c r="AB51" i="5"/>
  <c r="Q38" i="5"/>
  <c r="Q35" i="5"/>
  <c r="Q47" i="5"/>
  <c r="Q36" i="5"/>
  <c r="C47" i="16" s="1"/>
  <c r="D47" i="16" s="1"/>
  <c r="K47" i="16" s="1"/>
  <c r="L47" i="16" s="1"/>
  <c r="Q46" i="5"/>
  <c r="C57" i="16" s="1"/>
  <c r="D57" i="16" s="1"/>
  <c r="K57" i="16" s="1"/>
  <c r="L57" i="16" s="1"/>
  <c r="Q39" i="5"/>
  <c r="Q41" i="5"/>
  <c r="Q37" i="5"/>
  <c r="C48" i="16" s="1"/>
  <c r="D48" i="16" s="1"/>
  <c r="K48" i="16" s="1"/>
  <c r="L48" i="16" s="1"/>
  <c r="Q50" i="5"/>
  <c r="Q40" i="5"/>
  <c r="C51" i="16" s="1"/>
  <c r="D51" i="16" s="1"/>
  <c r="K51" i="16" s="1"/>
  <c r="L51" i="16" s="1"/>
  <c r="Q45" i="5"/>
  <c r="Q49" i="5"/>
  <c r="Q48" i="5"/>
  <c r="Q51" i="5"/>
  <c r="C62" i="16" s="1"/>
  <c r="D62" i="16" s="1"/>
  <c r="K62" i="16" s="1"/>
  <c r="L62" i="16" s="1"/>
  <c r="B43" i="5"/>
  <c r="BE42" i="7"/>
  <c r="BA43" i="7"/>
  <c r="AZ43" i="7" s="1"/>
  <c r="H43" i="5" s="1"/>
  <c r="H46" i="5"/>
  <c r="H45" i="5"/>
  <c r="H49" i="5"/>
  <c r="AZ51" i="7"/>
  <c r="AZ50" i="7"/>
  <c r="B44" i="5"/>
  <c r="G48" i="5"/>
  <c r="BG48" i="7"/>
  <c r="BG51" i="7"/>
  <c r="G51" i="5"/>
  <c r="AZ48" i="7"/>
  <c r="BG47" i="7"/>
  <c r="G47" i="5"/>
  <c r="G45" i="5"/>
  <c r="BG45" i="7"/>
  <c r="BG46" i="7"/>
  <c r="G46" i="5"/>
  <c r="AZ47" i="7"/>
  <c r="BG49" i="7"/>
  <c r="G49" i="5"/>
  <c r="BG44" i="7"/>
  <c r="G44" i="5"/>
  <c r="BG50" i="7"/>
  <c r="G50" i="5"/>
  <c r="J16" i="7"/>
  <c r="AP16" i="7" s="1"/>
  <c r="AQ16" i="7" s="1"/>
  <c r="AY17" i="7"/>
  <c r="B34" i="5"/>
  <c r="D42" i="13" l="1"/>
  <c r="Q42" i="13" s="1"/>
  <c r="E42" i="13"/>
  <c r="I42" i="13" s="1"/>
  <c r="AB42" i="5"/>
  <c r="AA42" i="5"/>
  <c r="D42" i="10" s="1"/>
  <c r="E42" i="10" s="1"/>
  <c r="Q42" i="5"/>
  <c r="B42" i="10" s="1"/>
  <c r="C42" i="10" s="1"/>
  <c r="B42" i="13"/>
  <c r="O42" i="13" s="1"/>
  <c r="C42" i="13"/>
  <c r="P42" i="13" s="1"/>
  <c r="T42" i="13" s="1"/>
  <c r="AD42" i="5"/>
  <c r="L42" i="10" s="1"/>
  <c r="N42" i="10" s="1"/>
  <c r="O42" i="10" s="1"/>
  <c r="Z42" i="10" s="1"/>
  <c r="Z48" i="10"/>
  <c r="B45" i="10"/>
  <c r="C45" i="10" s="1"/>
  <c r="C56" i="16"/>
  <c r="D56" i="16" s="1"/>
  <c r="K56" i="16" s="1"/>
  <c r="B47" i="10"/>
  <c r="C47" i="10" s="1"/>
  <c r="C58" i="16"/>
  <c r="D58" i="16" s="1"/>
  <c r="K58" i="16" s="1"/>
  <c r="B50" i="10"/>
  <c r="C50" i="10" s="1"/>
  <c r="C61" i="16"/>
  <c r="D61" i="16" s="1"/>
  <c r="K61" i="16" s="1"/>
  <c r="L61" i="16" s="1"/>
  <c r="B35" i="10"/>
  <c r="C35" i="10" s="1"/>
  <c r="C46" i="16"/>
  <c r="D46" i="16" s="1"/>
  <c r="K46" i="16" s="1"/>
  <c r="B41" i="10"/>
  <c r="C41" i="10" s="1"/>
  <c r="C52" i="16"/>
  <c r="D52" i="16" s="1"/>
  <c r="K52" i="16" s="1"/>
  <c r="B38" i="10"/>
  <c r="C38" i="10" s="1"/>
  <c r="C49" i="16"/>
  <c r="D49" i="16" s="1"/>
  <c r="K49" i="16" s="1"/>
  <c r="B39" i="10"/>
  <c r="C39" i="10" s="1"/>
  <c r="C50" i="16"/>
  <c r="D50" i="16" s="1"/>
  <c r="K50" i="16" s="1"/>
  <c r="B48" i="10"/>
  <c r="C48" i="10" s="1"/>
  <c r="C59" i="16"/>
  <c r="D59" i="16" s="1"/>
  <c r="K59" i="16" s="1"/>
  <c r="L59" i="16" s="1"/>
  <c r="B49" i="10"/>
  <c r="C49" i="10" s="1"/>
  <c r="C60" i="16"/>
  <c r="D60" i="16" s="1"/>
  <c r="K60" i="16" s="1"/>
  <c r="L60" i="16" s="1"/>
  <c r="Y49" i="10"/>
  <c r="Y47" i="10"/>
  <c r="Z50" i="10"/>
  <c r="B37" i="10"/>
  <c r="Q46" i="13"/>
  <c r="U47" i="13" s="1"/>
  <c r="D93" i="13"/>
  <c r="D94" i="13"/>
  <c r="D89" i="13"/>
  <c r="T40" i="10"/>
  <c r="O40" i="10"/>
  <c r="Z41" i="10" s="1"/>
  <c r="T39" i="10"/>
  <c r="O39" i="10"/>
  <c r="Z39" i="10" s="1"/>
  <c r="Z38" i="10"/>
  <c r="Y37" i="10"/>
  <c r="O46" i="13"/>
  <c r="S46" i="13" s="1"/>
  <c r="B93" i="13"/>
  <c r="B94" i="13"/>
  <c r="B89" i="13"/>
  <c r="S40" i="10"/>
  <c r="K40" i="10"/>
  <c r="Y41" i="10" s="1"/>
  <c r="S39" i="10"/>
  <c r="K39" i="10"/>
  <c r="Y39" i="10" s="1"/>
  <c r="Y38" i="10"/>
  <c r="P46" i="13"/>
  <c r="T46" i="13" s="1"/>
  <c r="C93" i="13"/>
  <c r="C94" i="13"/>
  <c r="C89" i="13"/>
  <c r="Y48" i="10"/>
  <c r="E93" i="13"/>
  <c r="E94" i="13"/>
  <c r="E89" i="13"/>
  <c r="Y42" i="10"/>
  <c r="Y50" i="10"/>
  <c r="B46" i="10"/>
  <c r="Q93" i="5"/>
  <c r="Q94" i="5"/>
  <c r="Q89" i="5"/>
  <c r="P37" i="13"/>
  <c r="T38" i="13" s="1"/>
  <c r="Z51" i="10"/>
  <c r="Z52" i="10"/>
  <c r="O93" i="10"/>
  <c r="Z46" i="10"/>
  <c r="O94" i="10"/>
  <c r="O89" i="10"/>
  <c r="Z36" i="10"/>
  <c r="O37" i="13"/>
  <c r="S38" i="13" s="1"/>
  <c r="Y51" i="10"/>
  <c r="Y52" i="10"/>
  <c r="K93" i="10"/>
  <c r="Y46" i="10"/>
  <c r="K94" i="10"/>
  <c r="K89" i="10"/>
  <c r="Y36" i="10"/>
  <c r="Q37" i="13"/>
  <c r="U38" i="13" s="1"/>
  <c r="Z37" i="10"/>
  <c r="Z49" i="10"/>
  <c r="Z47" i="10"/>
  <c r="G43" i="5"/>
  <c r="S48" i="13"/>
  <c r="U48" i="13"/>
  <c r="S51" i="10"/>
  <c r="U36" i="13"/>
  <c r="T48" i="13"/>
  <c r="S36" i="13"/>
  <c r="T46" i="10"/>
  <c r="S46" i="10"/>
  <c r="S49" i="10"/>
  <c r="S42" i="10"/>
  <c r="S48" i="10"/>
  <c r="T41" i="13"/>
  <c r="S50" i="10"/>
  <c r="U40" i="13"/>
  <c r="S36" i="10"/>
  <c r="T49" i="10"/>
  <c r="T37" i="10"/>
  <c r="S37" i="10"/>
  <c r="T51" i="10"/>
  <c r="T52" i="10"/>
  <c r="T41" i="10"/>
  <c r="T50" i="10"/>
  <c r="T36" i="10"/>
  <c r="T47" i="10"/>
  <c r="S47" i="10"/>
  <c r="T36" i="13"/>
  <c r="S41" i="10"/>
  <c r="T38" i="10"/>
  <c r="S38" i="10"/>
  <c r="AC43" i="5"/>
  <c r="H43" i="10" s="1"/>
  <c r="J43" i="10" s="1"/>
  <c r="AD43" i="5"/>
  <c r="L43" i="10" s="1"/>
  <c r="N43" i="10" s="1"/>
  <c r="AC44" i="5"/>
  <c r="H44" i="10" s="1"/>
  <c r="J44" i="10" s="1"/>
  <c r="AD44" i="5"/>
  <c r="L44" i="10" s="1"/>
  <c r="N44" i="10" s="1"/>
  <c r="S52" i="10"/>
  <c r="T48" i="10"/>
  <c r="AC34" i="5"/>
  <c r="H34" i="10" s="1"/>
  <c r="J34" i="10" s="1"/>
  <c r="AD34" i="5"/>
  <c r="L34" i="10" s="1"/>
  <c r="N34" i="10" s="1"/>
  <c r="O34" i="10" s="1"/>
  <c r="S40" i="13"/>
  <c r="U41" i="13"/>
  <c r="T40" i="13"/>
  <c r="S49" i="13"/>
  <c r="T39" i="13"/>
  <c r="F40" i="13"/>
  <c r="B40" i="10"/>
  <c r="U51" i="13"/>
  <c r="U52" i="13"/>
  <c r="T49" i="13"/>
  <c r="T51" i="13"/>
  <c r="T52" i="13"/>
  <c r="R51" i="13"/>
  <c r="I51" i="13"/>
  <c r="I52" i="13"/>
  <c r="S41" i="13"/>
  <c r="U49" i="13"/>
  <c r="S51" i="13"/>
  <c r="S52" i="13"/>
  <c r="R46" i="13"/>
  <c r="I46" i="13"/>
  <c r="R45" i="13"/>
  <c r="R37" i="13"/>
  <c r="I37" i="13"/>
  <c r="R41" i="13"/>
  <c r="I41" i="13"/>
  <c r="R40" i="13"/>
  <c r="I40" i="13"/>
  <c r="R49" i="13"/>
  <c r="I49" i="13"/>
  <c r="R38" i="13"/>
  <c r="I38" i="13"/>
  <c r="B44" i="13"/>
  <c r="O44" i="13" s="1"/>
  <c r="E44" i="13"/>
  <c r="I45" i="13" s="1"/>
  <c r="C44" i="13"/>
  <c r="P44" i="13" s="1"/>
  <c r="D44" i="13"/>
  <c r="Q44" i="13" s="1"/>
  <c r="F36" i="13"/>
  <c r="B36" i="10"/>
  <c r="C36" i="10" s="1"/>
  <c r="D34" i="13"/>
  <c r="Q34" i="13" s="1"/>
  <c r="U35" i="13" s="1"/>
  <c r="C34" i="13"/>
  <c r="P34" i="13" s="1"/>
  <c r="T35" i="13" s="1"/>
  <c r="E34" i="13"/>
  <c r="I35" i="13" s="1"/>
  <c r="B34" i="13"/>
  <c r="O34" i="13" s="1"/>
  <c r="S50" i="13"/>
  <c r="S39" i="13"/>
  <c r="F52" i="13"/>
  <c r="B51" i="10"/>
  <c r="R48" i="13"/>
  <c r="I48" i="13"/>
  <c r="R50" i="13"/>
  <c r="I50" i="13"/>
  <c r="R36" i="13"/>
  <c r="I36" i="13"/>
  <c r="T50" i="13"/>
  <c r="U42" i="13"/>
  <c r="R35" i="13"/>
  <c r="U39" i="13"/>
  <c r="B43" i="13"/>
  <c r="O43" i="13" s="1"/>
  <c r="E43" i="13"/>
  <c r="D43" i="13"/>
  <c r="Q43" i="13" s="1"/>
  <c r="C43" i="13"/>
  <c r="P43" i="13" s="1"/>
  <c r="U50" i="13"/>
  <c r="R42" i="13"/>
  <c r="R39" i="13"/>
  <c r="I39" i="13"/>
  <c r="R47" i="13"/>
  <c r="I47" i="13"/>
  <c r="F37" i="13"/>
  <c r="BG43" i="7"/>
  <c r="AA34" i="5"/>
  <c r="AB34" i="5"/>
  <c r="F51" i="10"/>
  <c r="G51" i="10" s="1"/>
  <c r="H52" i="13"/>
  <c r="F46" i="10"/>
  <c r="G46" i="10" s="1"/>
  <c r="F36" i="10"/>
  <c r="G36" i="10" s="1"/>
  <c r="F49" i="10"/>
  <c r="G49" i="10" s="1"/>
  <c r="D36" i="10"/>
  <c r="E36" i="10" s="1"/>
  <c r="F39" i="10"/>
  <c r="G39" i="10" s="1"/>
  <c r="AA43" i="5"/>
  <c r="AB43" i="5"/>
  <c r="F48" i="13"/>
  <c r="D41" i="10"/>
  <c r="E41" i="10" s="1"/>
  <c r="D39" i="10"/>
  <c r="E39" i="10" s="1"/>
  <c r="D35" i="10"/>
  <c r="E35" i="10" s="1"/>
  <c r="F42" i="10"/>
  <c r="G42" i="10" s="1"/>
  <c r="F49" i="13"/>
  <c r="F45" i="10"/>
  <c r="G45" i="10" s="1"/>
  <c r="F47" i="10"/>
  <c r="G47" i="10" s="1"/>
  <c r="H47" i="13"/>
  <c r="D46" i="10"/>
  <c r="E46" i="10" s="1"/>
  <c r="F41" i="10"/>
  <c r="G41" i="10" s="1"/>
  <c r="BC51" i="5"/>
  <c r="BD51" i="5" s="1"/>
  <c r="F41" i="13"/>
  <c r="D45" i="10"/>
  <c r="E45" i="10" s="1"/>
  <c r="D47" i="10"/>
  <c r="E47" i="10" s="1"/>
  <c r="F35" i="10"/>
  <c r="G35" i="10" s="1"/>
  <c r="AA44" i="5"/>
  <c r="AB44" i="5"/>
  <c r="F48" i="10"/>
  <c r="G48" i="10" s="1"/>
  <c r="F37" i="10"/>
  <c r="G37" i="10" s="1"/>
  <c r="H37" i="13"/>
  <c r="F40" i="10"/>
  <c r="G40" i="10" s="1"/>
  <c r="F50" i="10"/>
  <c r="G50" i="10" s="1"/>
  <c r="H51" i="13"/>
  <c r="F38" i="10"/>
  <c r="G38" i="10" s="1"/>
  <c r="D51" i="10"/>
  <c r="E51" i="10" s="1"/>
  <c r="D49" i="10"/>
  <c r="E49" i="10" s="1"/>
  <c r="F51" i="13"/>
  <c r="F50" i="13"/>
  <c r="R51" i="5"/>
  <c r="F39" i="13"/>
  <c r="F38" i="13"/>
  <c r="D48" i="10"/>
  <c r="E48" i="10" s="1"/>
  <c r="D37" i="10"/>
  <c r="E37" i="10" s="1"/>
  <c r="D40" i="10"/>
  <c r="E40" i="10" s="1"/>
  <c r="D50" i="10"/>
  <c r="E50" i="10" s="1"/>
  <c r="D38" i="10"/>
  <c r="E38" i="10" s="1"/>
  <c r="Q34" i="5"/>
  <c r="Q44" i="5"/>
  <c r="Q43" i="5"/>
  <c r="BA42" i="7"/>
  <c r="BE41" i="7"/>
  <c r="L49" i="5"/>
  <c r="L46" i="5"/>
  <c r="L45" i="5"/>
  <c r="BC47" i="5"/>
  <c r="BD47" i="5" s="1"/>
  <c r="R47" i="5"/>
  <c r="H47" i="5"/>
  <c r="H50" i="5"/>
  <c r="H51" i="5"/>
  <c r="H48" i="5"/>
  <c r="AZ44" i="7"/>
  <c r="R38" i="5"/>
  <c r="S38" i="5"/>
  <c r="BC38" i="5"/>
  <c r="BC48" i="5"/>
  <c r="S48" i="5"/>
  <c r="R48" i="5"/>
  <c r="S47" i="5"/>
  <c r="R40" i="5"/>
  <c r="S40" i="5"/>
  <c r="BC40" i="5"/>
  <c r="S39" i="5"/>
  <c r="R39" i="5"/>
  <c r="BC39" i="5"/>
  <c r="BC37" i="5"/>
  <c r="R37" i="5"/>
  <c r="S37" i="5"/>
  <c r="BC35" i="5"/>
  <c r="R35" i="5"/>
  <c r="S35" i="5"/>
  <c r="BC36" i="5"/>
  <c r="S36" i="5"/>
  <c r="R36" i="5"/>
  <c r="S50" i="5"/>
  <c r="R50" i="5"/>
  <c r="BC50" i="5"/>
  <c r="BC46" i="5"/>
  <c r="R46" i="5"/>
  <c r="S46" i="5"/>
  <c r="S61" i="5"/>
  <c r="S79" i="5"/>
  <c r="S66" i="5"/>
  <c r="S80" i="5"/>
  <c r="S71" i="5"/>
  <c r="S59" i="5"/>
  <c r="S78" i="5"/>
  <c r="S70" i="5"/>
  <c r="S67" i="5"/>
  <c r="S54" i="5"/>
  <c r="S57" i="5"/>
  <c r="S45" i="5"/>
  <c r="S73" i="5"/>
  <c r="S65" i="5"/>
  <c r="S60" i="5"/>
  <c r="S56" i="5"/>
  <c r="S81" i="5"/>
  <c r="S69" i="5"/>
  <c r="S68" i="5"/>
  <c r="S84" i="5"/>
  <c r="S62" i="5"/>
  <c r="S76" i="5"/>
  <c r="S82" i="5"/>
  <c r="S83" i="5"/>
  <c r="S75" i="5"/>
  <c r="S72" i="5"/>
  <c r="S58" i="5"/>
  <c r="R45" i="5"/>
  <c r="S52" i="5"/>
  <c r="S55" i="5"/>
  <c r="S77" i="5"/>
  <c r="S74" i="5"/>
  <c r="S64" i="5"/>
  <c r="S63" i="5"/>
  <c r="BC45" i="5"/>
  <c r="S53" i="5"/>
  <c r="S51" i="5"/>
  <c r="R41" i="5"/>
  <c r="S41" i="5"/>
  <c r="BC41" i="5"/>
  <c r="J15" i="7"/>
  <c r="AP15" i="7" s="1"/>
  <c r="AQ15" i="7" s="1"/>
  <c r="AY16" i="7"/>
  <c r="R49" i="5"/>
  <c r="S49" i="5"/>
  <c r="BC49" i="5"/>
  <c r="U43" i="13" l="1"/>
  <c r="S42" i="5"/>
  <c r="R42" i="5"/>
  <c r="F42" i="13"/>
  <c r="L42" i="13" s="1"/>
  <c r="S42" i="13"/>
  <c r="BC42" i="5"/>
  <c r="BD42" i="5" s="1"/>
  <c r="T43" i="13"/>
  <c r="C53" i="16"/>
  <c r="D53" i="16" s="1"/>
  <c r="K53" i="16" s="1"/>
  <c r="L53" i="16" s="1"/>
  <c r="X50" i="10"/>
  <c r="P42" i="10"/>
  <c r="P46" i="10"/>
  <c r="V39" i="10"/>
  <c r="T42" i="10"/>
  <c r="S37" i="13"/>
  <c r="V42" i="10"/>
  <c r="V49" i="10"/>
  <c r="L36" i="13"/>
  <c r="T37" i="13"/>
  <c r="S47" i="13"/>
  <c r="L49" i="16"/>
  <c r="L58" i="16"/>
  <c r="L50" i="16"/>
  <c r="X40" i="10"/>
  <c r="V48" i="10"/>
  <c r="L52" i="16"/>
  <c r="L56" i="16"/>
  <c r="L46" i="16"/>
  <c r="W40" i="10"/>
  <c r="K37" i="13"/>
  <c r="T47" i="13"/>
  <c r="T89" i="13" s="1"/>
  <c r="V36" i="10"/>
  <c r="L40" i="13"/>
  <c r="V50" i="10"/>
  <c r="K52" i="13"/>
  <c r="B43" i="10"/>
  <c r="C43" i="10" s="1"/>
  <c r="V43" i="10" s="1"/>
  <c r="C54" i="16"/>
  <c r="D54" i="16" s="1"/>
  <c r="K54" i="16" s="1"/>
  <c r="B44" i="10"/>
  <c r="C44" i="10" s="1"/>
  <c r="C55" i="16"/>
  <c r="D55" i="16" s="1"/>
  <c r="K55" i="16" s="1"/>
  <c r="B34" i="10"/>
  <c r="C34" i="10" s="1"/>
  <c r="V35" i="10" s="1"/>
  <c r="C45" i="16"/>
  <c r="D45" i="16" s="1"/>
  <c r="K45" i="16" s="1"/>
  <c r="W48" i="10"/>
  <c r="X48" i="10"/>
  <c r="X42" i="10"/>
  <c r="W42" i="10"/>
  <c r="L39" i="13"/>
  <c r="L52" i="13"/>
  <c r="K51" i="13"/>
  <c r="W38" i="10"/>
  <c r="X47" i="10"/>
  <c r="C46" i="10"/>
  <c r="B93" i="10"/>
  <c r="B94" i="10"/>
  <c r="B89" i="10"/>
  <c r="W47" i="10"/>
  <c r="W39" i="10"/>
  <c r="X49" i="10"/>
  <c r="L48" i="13"/>
  <c r="L41" i="13"/>
  <c r="S35" i="10"/>
  <c r="K34" i="10"/>
  <c r="P93" i="13"/>
  <c r="P94" i="13"/>
  <c r="P89" i="13"/>
  <c r="W50" i="10"/>
  <c r="W41" i="10"/>
  <c r="X36" i="10"/>
  <c r="BC93" i="5"/>
  <c r="BC94" i="5"/>
  <c r="BC89" i="5"/>
  <c r="G93" i="10"/>
  <c r="X46" i="10"/>
  <c r="G94" i="10"/>
  <c r="G89" i="10"/>
  <c r="L38" i="13"/>
  <c r="L37" i="13"/>
  <c r="U46" i="13"/>
  <c r="Q93" i="13"/>
  <c r="Q94" i="13"/>
  <c r="Q89" i="13"/>
  <c r="W37" i="10"/>
  <c r="X37" i="10"/>
  <c r="T45" i="10"/>
  <c r="O44" i="10"/>
  <c r="U37" i="13"/>
  <c r="Z35" i="10"/>
  <c r="O93" i="13"/>
  <c r="O94" i="13"/>
  <c r="O89" i="13"/>
  <c r="W49" i="10"/>
  <c r="X51" i="10"/>
  <c r="X52" i="10"/>
  <c r="L49" i="13"/>
  <c r="S45" i="10"/>
  <c r="K44" i="10"/>
  <c r="Z40" i="10"/>
  <c r="E93" i="10"/>
  <c r="W46" i="10"/>
  <c r="E94" i="10"/>
  <c r="E89" i="10"/>
  <c r="W51" i="10"/>
  <c r="W52" i="10"/>
  <c r="X39" i="10"/>
  <c r="L51" i="13"/>
  <c r="T43" i="10"/>
  <c r="O43" i="10"/>
  <c r="Z43" i="10" s="1"/>
  <c r="Y40" i="10"/>
  <c r="C37" i="10"/>
  <c r="X38" i="10"/>
  <c r="X41" i="10"/>
  <c r="W36" i="10"/>
  <c r="L50" i="13"/>
  <c r="R93" i="13"/>
  <c r="R94" i="13"/>
  <c r="R89" i="13"/>
  <c r="S43" i="10"/>
  <c r="K43" i="10"/>
  <c r="Y43" i="10" s="1"/>
  <c r="P41" i="10"/>
  <c r="C40" i="10"/>
  <c r="P52" i="10"/>
  <c r="C51" i="10"/>
  <c r="L43" i="5"/>
  <c r="S45" i="13"/>
  <c r="S43" i="13"/>
  <c r="S35" i="13"/>
  <c r="V42" i="13"/>
  <c r="V47" i="13"/>
  <c r="S44" i="10"/>
  <c r="V39" i="13"/>
  <c r="T35" i="10"/>
  <c r="T44" i="10"/>
  <c r="I89" i="13"/>
  <c r="V50" i="13"/>
  <c r="T44" i="13"/>
  <c r="Q40" i="10"/>
  <c r="V38" i="13"/>
  <c r="R43" i="13"/>
  <c r="I43" i="13"/>
  <c r="V51" i="13"/>
  <c r="V52" i="13"/>
  <c r="U44" i="13"/>
  <c r="V40" i="13"/>
  <c r="V46" i="13"/>
  <c r="R34" i="13"/>
  <c r="R44" i="13"/>
  <c r="I44" i="13"/>
  <c r="T45" i="13"/>
  <c r="U89" i="13"/>
  <c r="U94" i="13"/>
  <c r="S44" i="13"/>
  <c r="V49" i="13"/>
  <c r="V41" i="13"/>
  <c r="Q37" i="10"/>
  <c r="Q42" i="10"/>
  <c r="I94" i="13"/>
  <c r="V36" i="13"/>
  <c r="V48" i="13"/>
  <c r="U45" i="13"/>
  <c r="V37" i="13"/>
  <c r="R37" i="10"/>
  <c r="Q47" i="10"/>
  <c r="Q49" i="10"/>
  <c r="H40" i="13"/>
  <c r="K40" i="13" s="1"/>
  <c r="G50" i="13"/>
  <c r="J50" i="13" s="1"/>
  <c r="H48" i="13"/>
  <c r="K48" i="13" s="1"/>
  <c r="G49" i="13"/>
  <c r="J49" i="13" s="1"/>
  <c r="Q38" i="10"/>
  <c r="R48" i="10"/>
  <c r="Q48" i="10"/>
  <c r="R50" i="10"/>
  <c r="Q50" i="10"/>
  <c r="R38" i="10"/>
  <c r="G46" i="13"/>
  <c r="R46" i="10"/>
  <c r="G42" i="13"/>
  <c r="R39" i="10"/>
  <c r="F43" i="13"/>
  <c r="F35" i="13"/>
  <c r="L35" i="13" s="1"/>
  <c r="Q51" i="10"/>
  <c r="Q52" i="10"/>
  <c r="D44" i="10"/>
  <c r="E44" i="10" s="1"/>
  <c r="W45" i="10" s="1"/>
  <c r="H46" i="13"/>
  <c r="G38" i="13"/>
  <c r="J38" i="13" s="1"/>
  <c r="G41" i="13"/>
  <c r="J41" i="13" s="1"/>
  <c r="G40" i="13"/>
  <c r="J40" i="13" s="1"/>
  <c r="R40" i="10"/>
  <c r="H42" i="13"/>
  <c r="H41" i="13"/>
  <c r="K41" i="13" s="1"/>
  <c r="H39" i="13"/>
  <c r="K39" i="13" s="1"/>
  <c r="H38" i="13"/>
  <c r="K38" i="13" s="1"/>
  <c r="R41" i="10"/>
  <c r="G39" i="13"/>
  <c r="J39" i="13" s="1"/>
  <c r="F47" i="13"/>
  <c r="L47" i="13" s="1"/>
  <c r="F46" i="13"/>
  <c r="L46" i="13" s="1"/>
  <c r="F34" i="10"/>
  <c r="G34" i="10" s="1"/>
  <c r="X35" i="10" s="1"/>
  <c r="Q39" i="10"/>
  <c r="H50" i="13"/>
  <c r="K50" i="13" s="1"/>
  <c r="H49" i="13"/>
  <c r="K49" i="13" s="1"/>
  <c r="D34" i="10"/>
  <c r="E34" i="10" s="1"/>
  <c r="G48" i="13"/>
  <c r="J48" i="13" s="1"/>
  <c r="G47" i="13"/>
  <c r="Q46" i="10"/>
  <c r="R49" i="10"/>
  <c r="BC44" i="5"/>
  <c r="BD44" i="5" s="1"/>
  <c r="H43" i="13"/>
  <c r="Q41" i="10"/>
  <c r="F43" i="10"/>
  <c r="G37" i="13"/>
  <c r="J37" i="13" s="1"/>
  <c r="G36" i="13"/>
  <c r="J36" i="13" s="1"/>
  <c r="H36" i="13"/>
  <c r="K36" i="13" s="1"/>
  <c r="G51" i="13"/>
  <c r="J51" i="13" s="1"/>
  <c r="G52" i="13"/>
  <c r="J52" i="13" s="1"/>
  <c r="F44" i="10"/>
  <c r="G44" i="10" s="1"/>
  <c r="X45" i="10" s="1"/>
  <c r="H45" i="13"/>
  <c r="R47" i="10"/>
  <c r="R42" i="10"/>
  <c r="D43" i="10"/>
  <c r="G43" i="13"/>
  <c r="Q36" i="10"/>
  <c r="R36" i="10"/>
  <c r="R51" i="10"/>
  <c r="R52" i="10"/>
  <c r="P48" i="10"/>
  <c r="S43" i="5"/>
  <c r="R43" i="5"/>
  <c r="BC43" i="5"/>
  <c r="P39" i="10"/>
  <c r="P37" i="10"/>
  <c r="P50" i="10"/>
  <c r="P36" i="10"/>
  <c r="S44" i="5"/>
  <c r="R44" i="5"/>
  <c r="P38" i="10"/>
  <c r="P47" i="10"/>
  <c r="P51" i="10"/>
  <c r="P40" i="10"/>
  <c r="P49" i="10"/>
  <c r="BA41" i="7"/>
  <c r="BE40" i="7"/>
  <c r="AZ42" i="7"/>
  <c r="BG42" i="7"/>
  <c r="G42" i="5"/>
  <c r="L47" i="5"/>
  <c r="L48" i="5"/>
  <c r="L50" i="5"/>
  <c r="L51" i="5"/>
  <c r="H44" i="5"/>
  <c r="BD38" i="5"/>
  <c r="BD49" i="5"/>
  <c r="AY15" i="7"/>
  <c r="J14" i="7"/>
  <c r="AP14" i="7" s="1"/>
  <c r="AQ14" i="7" s="1"/>
  <c r="BD41" i="5"/>
  <c r="BD48" i="5"/>
  <c r="BD46" i="5"/>
  <c r="R34" i="5"/>
  <c r="BC34" i="5"/>
  <c r="S34" i="5"/>
  <c r="BD50" i="5"/>
  <c r="BD35" i="5"/>
  <c r="BD45" i="5"/>
  <c r="BD36" i="5"/>
  <c r="BD39" i="5"/>
  <c r="BD37" i="5"/>
  <c r="BD40" i="5"/>
  <c r="K42" i="13" l="1"/>
  <c r="J42" i="13"/>
  <c r="P35" i="10"/>
  <c r="J47" i="13"/>
  <c r="S89" i="13"/>
  <c r="T94" i="13"/>
  <c r="P43" i="10"/>
  <c r="K43" i="13"/>
  <c r="V44" i="10"/>
  <c r="S94" i="13"/>
  <c r="J43" i="13"/>
  <c r="V45" i="10"/>
  <c r="L45" i="16"/>
  <c r="L55" i="16"/>
  <c r="L54" i="16"/>
  <c r="K46" i="13"/>
  <c r="L43" i="13"/>
  <c r="K47" i="13"/>
  <c r="R43" i="10"/>
  <c r="G43" i="10"/>
  <c r="X43" i="10" s="1"/>
  <c r="V40" i="10"/>
  <c r="V41" i="10"/>
  <c r="Z44" i="10"/>
  <c r="Z45" i="10"/>
  <c r="Y35" i="10"/>
  <c r="Y44" i="10"/>
  <c r="Y45" i="10"/>
  <c r="J46" i="13"/>
  <c r="W35" i="10"/>
  <c r="V37" i="10"/>
  <c r="V38" i="10"/>
  <c r="V51" i="10"/>
  <c r="V52" i="10"/>
  <c r="C93" i="10"/>
  <c r="V46" i="10"/>
  <c r="C94" i="10"/>
  <c r="C89" i="10"/>
  <c r="V47" i="10"/>
  <c r="Q43" i="10"/>
  <c r="E43" i="10"/>
  <c r="W43" i="10" s="1"/>
  <c r="S93" i="13"/>
  <c r="V45" i="13"/>
  <c r="V43" i="13"/>
  <c r="V89" i="13"/>
  <c r="BD43" i="5"/>
  <c r="T93" i="13"/>
  <c r="I93" i="13"/>
  <c r="U93" i="13"/>
  <c r="V35" i="13"/>
  <c r="V94" i="13"/>
  <c r="V44" i="13"/>
  <c r="H94" i="13"/>
  <c r="H89" i="13"/>
  <c r="Q44" i="10"/>
  <c r="R44" i="10"/>
  <c r="Q35" i="10"/>
  <c r="G35" i="13"/>
  <c r="J35" i="13" s="1"/>
  <c r="G94" i="13"/>
  <c r="G89" i="13"/>
  <c r="H35" i="13"/>
  <c r="K35" i="13" s="1"/>
  <c r="F44" i="13"/>
  <c r="L44" i="13" s="1"/>
  <c r="F45" i="13"/>
  <c r="L45" i="13" s="1"/>
  <c r="R45" i="10"/>
  <c r="Q45" i="10"/>
  <c r="P44" i="10"/>
  <c r="G45" i="13"/>
  <c r="G44" i="13"/>
  <c r="F94" i="13"/>
  <c r="F89" i="13"/>
  <c r="H44" i="13"/>
  <c r="R35" i="10"/>
  <c r="P45" i="10"/>
  <c r="BA40" i="7"/>
  <c r="BE39" i="7"/>
  <c r="AZ41" i="7"/>
  <c r="BG41" i="7"/>
  <c r="G41" i="5"/>
  <c r="H42" i="5"/>
  <c r="L44" i="5"/>
  <c r="BD34" i="5"/>
  <c r="AY14" i="7"/>
  <c r="J13" i="7"/>
  <c r="AP13" i="7" s="1"/>
  <c r="AQ13" i="7" s="1"/>
  <c r="J44" i="13" l="1"/>
  <c r="K45" i="13"/>
  <c r="J45" i="13"/>
  <c r="X44" i="10"/>
  <c r="W44" i="10"/>
  <c r="H93" i="13"/>
  <c r="K44" i="13"/>
  <c r="V93" i="13"/>
  <c r="G93" i="13"/>
  <c r="F93" i="13"/>
  <c r="H41" i="5"/>
  <c r="L42" i="5"/>
  <c r="BA39" i="7"/>
  <c r="BE38" i="7"/>
  <c r="G40" i="5"/>
  <c r="BG40" i="7"/>
  <c r="AZ40" i="7"/>
  <c r="J12" i="7"/>
  <c r="AP12" i="7" s="1"/>
  <c r="AQ12" i="7" s="1"/>
  <c r="AY13" i="7"/>
  <c r="L41" i="5" l="1"/>
  <c r="BA38" i="7"/>
  <c r="BE37" i="7"/>
  <c r="H40" i="5"/>
  <c r="AZ39" i="7"/>
  <c r="G39" i="5"/>
  <c r="BG39" i="7"/>
  <c r="J11" i="7"/>
  <c r="AP11" i="7" s="1"/>
  <c r="AQ11" i="7" s="1"/>
  <c r="AY12" i="7"/>
  <c r="H39" i="5" l="1"/>
  <c r="L40" i="5"/>
  <c r="BA37" i="7"/>
  <c r="BE36" i="7"/>
  <c r="AZ38" i="7"/>
  <c r="BG38" i="7"/>
  <c r="G38" i="5"/>
  <c r="AY11" i="7"/>
  <c r="J10" i="7"/>
  <c r="AP10" i="7" s="1"/>
  <c r="AQ10" i="7" s="1"/>
  <c r="L39" i="5" l="1"/>
  <c r="AZ37" i="7"/>
  <c r="G37" i="5"/>
  <c r="BG37" i="7"/>
  <c r="BA36" i="7"/>
  <c r="BE35" i="7"/>
  <c r="H38" i="5"/>
  <c r="AY10" i="7"/>
  <c r="J9" i="7"/>
  <c r="AP9" i="7" s="1"/>
  <c r="AQ9" i="7" s="1"/>
  <c r="L38" i="5" l="1"/>
  <c r="G36" i="5"/>
  <c r="BG36" i="7"/>
  <c r="AZ36" i="7"/>
  <c r="BA35" i="7"/>
  <c r="BE34" i="7"/>
  <c r="H37" i="5"/>
  <c r="AY9" i="7"/>
  <c r="J8" i="7"/>
  <c r="AP8" i="7" s="1"/>
  <c r="AQ8" i="7" s="1"/>
  <c r="L37" i="5" l="1"/>
  <c r="BA34" i="7"/>
  <c r="BE33" i="7"/>
  <c r="H36" i="5"/>
  <c r="AZ35" i="7"/>
  <c r="BG35" i="7"/>
  <c r="G35" i="5"/>
  <c r="AY8" i="7"/>
  <c r="J7" i="7"/>
  <c r="AP7" i="7" s="1"/>
  <c r="AQ7" i="7" s="1"/>
  <c r="H35" i="5" l="1"/>
  <c r="L36" i="5"/>
  <c r="BA33" i="7"/>
  <c r="BE32" i="7"/>
  <c r="AZ34" i="7"/>
  <c r="G34" i="5"/>
  <c r="BG34" i="7"/>
  <c r="AY7" i="7"/>
  <c r="J6" i="7"/>
  <c r="AP6" i="7" s="1"/>
  <c r="AQ6" i="7" s="1"/>
  <c r="BA32" i="7" l="1"/>
  <c r="BE31" i="7"/>
  <c r="BG33" i="7"/>
  <c r="AZ33" i="7"/>
  <c r="G33" i="5"/>
  <c r="L35" i="5"/>
  <c r="H34" i="5"/>
  <c r="J5" i="7"/>
  <c r="AP5" i="7" s="1"/>
  <c r="AQ5" i="7" s="1"/>
  <c r="AY6" i="7"/>
  <c r="L34" i="5" l="1"/>
  <c r="H33" i="5"/>
  <c r="BA31" i="7"/>
  <c r="BE30" i="7"/>
  <c r="AZ32" i="7"/>
  <c r="G32" i="5"/>
  <c r="BG32" i="7"/>
  <c r="AY5" i="7"/>
  <c r="BA30" i="7" l="1"/>
  <c r="BE29" i="7"/>
  <c r="H32" i="5"/>
  <c r="BG31" i="7"/>
  <c r="G31" i="5"/>
  <c r="AZ31" i="7"/>
  <c r="H31" i="5" l="1"/>
  <c r="BA29" i="7"/>
  <c r="BE28" i="7"/>
  <c r="AZ30" i="7"/>
  <c r="BG30" i="7"/>
  <c r="G30" i="5"/>
  <c r="AZ29" i="7" l="1"/>
  <c r="BG29" i="7"/>
  <c r="G29" i="5"/>
  <c r="BA28" i="7"/>
  <c r="BE27" i="7"/>
  <c r="H30" i="5"/>
  <c r="BA27" i="7" l="1"/>
  <c r="BE26" i="7"/>
  <c r="AZ28" i="7"/>
  <c r="G28" i="5"/>
  <c r="BG28" i="7"/>
  <c r="H29" i="5"/>
  <c r="H28" i="5" l="1"/>
  <c r="BA26" i="7"/>
  <c r="BE25" i="7"/>
  <c r="AZ27" i="7"/>
  <c r="G27" i="5"/>
  <c r="BG27" i="7"/>
  <c r="H27" i="5" l="1"/>
  <c r="BA25" i="7"/>
  <c r="BE24" i="7"/>
  <c r="G26" i="5"/>
  <c r="BG26" i="7"/>
  <c r="AZ26" i="7"/>
  <c r="AZ25" i="7" l="1"/>
  <c r="BG25" i="7"/>
  <c r="G25" i="5"/>
  <c r="H26" i="5"/>
  <c r="BA24" i="7"/>
  <c r="BE23" i="7"/>
  <c r="AZ24" i="7" l="1"/>
  <c r="G24" i="5"/>
  <c r="BG24" i="7"/>
  <c r="BA23" i="7"/>
  <c r="BE22" i="7"/>
  <c r="H25" i="5"/>
  <c r="BG23" i="7" l="1"/>
  <c r="G23" i="5"/>
  <c r="AZ23" i="7"/>
  <c r="BA22" i="7"/>
  <c r="BE21" i="7"/>
  <c r="H24" i="5"/>
  <c r="BA21" i="7" l="1"/>
  <c r="BE20" i="7"/>
  <c r="H23" i="5"/>
  <c r="AZ22" i="7"/>
  <c r="G22" i="5"/>
  <c r="BG22" i="7"/>
  <c r="BA20" i="7" l="1"/>
  <c r="BE19" i="7"/>
  <c r="H22" i="5"/>
  <c r="AZ21" i="7"/>
  <c r="G21" i="5"/>
  <c r="BG21" i="7"/>
  <c r="H21" i="5" l="1"/>
  <c r="BA19" i="7"/>
  <c r="BE18" i="7"/>
  <c r="BG20" i="7"/>
  <c r="AZ20" i="7"/>
  <c r="G20" i="5"/>
  <c r="BA18" i="7" l="1"/>
  <c r="BE17" i="7"/>
  <c r="AZ19" i="7"/>
  <c r="BG19" i="7"/>
  <c r="G19" i="5"/>
  <c r="H20" i="5"/>
  <c r="H19" i="5" l="1"/>
  <c r="BA17" i="7"/>
  <c r="BE16" i="7"/>
  <c r="G18" i="5"/>
  <c r="AZ18" i="7"/>
  <c r="BA16" i="7" l="1"/>
  <c r="BE15" i="7"/>
  <c r="G17" i="5"/>
  <c r="AZ17" i="7"/>
  <c r="H18" i="5"/>
  <c r="H17" i="5" l="1"/>
  <c r="BA15" i="7"/>
  <c r="BE14" i="7"/>
  <c r="G16" i="5"/>
  <c r="AZ16" i="7"/>
  <c r="H16" i="5" l="1"/>
  <c r="BA14" i="7"/>
  <c r="BE13" i="7"/>
  <c r="G15" i="5"/>
  <c r="AZ15" i="7"/>
  <c r="BA13" i="7" l="1"/>
  <c r="BE12" i="7"/>
  <c r="G14" i="5"/>
  <c r="AZ14" i="7"/>
  <c r="H15" i="5"/>
  <c r="BA12" i="7" l="1"/>
  <c r="BE11" i="7"/>
  <c r="G13" i="5"/>
  <c r="AZ13" i="7"/>
  <c r="H14" i="5"/>
  <c r="G12" i="5" l="1"/>
  <c r="AZ12" i="7"/>
  <c r="H13" i="5"/>
  <c r="BA11" i="7"/>
  <c r="BE10" i="7"/>
  <c r="G11" i="5" l="1"/>
  <c r="AZ11" i="7"/>
  <c r="H12" i="5"/>
  <c r="BA10" i="7"/>
  <c r="BE9" i="7"/>
  <c r="G10" i="5" l="1"/>
  <c r="AZ10" i="7"/>
  <c r="H11" i="5"/>
  <c r="BA9" i="7"/>
  <c r="BE8" i="7"/>
  <c r="BA8" i="7" l="1"/>
  <c r="BE7" i="7"/>
  <c r="G9" i="5"/>
  <c r="AZ9" i="7"/>
  <c r="H10" i="5"/>
  <c r="BA7" i="7" l="1"/>
  <c r="BE6" i="7"/>
  <c r="H9" i="5"/>
  <c r="G8" i="5"/>
  <c r="AZ8" i="7"/>
  <c r="BA6" i="7" l="1"/>
  <c r="BE5" i="7"/>
  <c r="H8" i="5"/>
  <c r="G7" i="5"/>
  <c r="AZ7" i="7"/>
  <c r="BA5" i="7" l="1"/>
  <c r="H7" i="5"/>
  <c r="G6" i="5"/>
  <c r="AZ6" i="7"/>
  <c r="AZ5" i="7" l="1"/>
  <c r="G5" i="5"/>
  <c r="H6" i="5"/>
  <c r="H5" i="5" l="1"/>
  <c r="AD16" i="1" l="1"/>
  <c r="AD17" i="1"/>
  <c r="AD18" i="1" l="1"/>
  <c r="C18" i="1" s="1"/>
  <c r="E18" i="1" l="1"/>
  <c r="C17" i="1"/>
  <c r="C16" i="1" s="1"/>
  <c r="C15" i="1" s="1"/>
  <c r="C14" i="1" s="1"/>
  <c r="C13" i="1" s="1"/>
  <c r="C12" i="1" s="1"/>
  <c r="C11" i="1" s="1"/>
  <c r="C10" i="1" s="1"/>
  <c r="C9" i="1" s="1"/>
  <c r="C8" i="1" s="1"/>
  <c r="C7" i="1" s="1"/>
  <c r="C6" i="1" s="1"/>
  <c r="C5" i="1" s="1"/>
  <c r="E17" i="1" l="1"/>
  <c r="E16" i="1" l="1"/>
  <c r="E15" i="1" l="1"/>
  <c r="E14" i="1" l="1"/>
  <c r="E13" i="1" l="1"/>
  <c r="E12" i="1" l="1"/>
  <c r="E11" i="1" l="1"/>
  <c r="E10" i="1" l="1"/>
  <c r="E9" i="1" l="1"/>
  <c r="E8" i="1" l="1"/>
  <c r="E7" i="1" l="1"/>
  <c r="E6" i="1" l="1"/>
  <c r="E5" i="1" l="1"/>
  <c r="AO33" i="1" l="1"/>
  <c r="AQ33" i="1" l="1"/>
  <c r="AR33" i="1" s="1"/>
  <c r="B33" i="1" s="1"/>
  <c r="AO32" i="1"/>
  <c r="AP33" i="1" l="1"/>
  <c r="AQ32" i="1"/>
  <c r="AR32" i="1" s="1"/>
  <c r="B32" i="1" s="1"/>
  <c r="P33" i="1" s="1"/>
  <c r="B33" i="5"/>
  <c r="P34" i="1"/>
  <c r="C33" i="5"/>
  <c r="AO31" i="1"/>
  <c r="AP32" i="1" l="1"/>
  <c r="C33" i="13"/>
  <c r="AA33" i="5"/>
  <c r="D33" i="10" s="1"/>
  <c r="D33" i="13"/>
  <c r="E33" i="13"/>
  <c r="L33" i="5"/>
  <c r="AB33" i="5"/>
  <c r="F33" i="10" s="1"/>
  <c r="G33" i="10" s="1"/>
  <c r="B33" i="13"/>
  <c r="AD33" i="5"/>
  <c r="L33" i="10" s="1"/>
  <c r="N33" i="10" s="1"/>
  <c r="O33" i="10" s="1"/>
  <c r="AC33" i="5"/>
  <c r="H33" i="10" s="1"/>
  <c r="J33" i="10" s="1"/>
  <c r="K33" i="10" s="1"/>
  <c r="Q33" i="5"/>
  <c r="C44" i="16" s="1"/>
  <c r="D44" i="16" s="1"/>
  <c r="K44" i="16" s="1"/>
  <c r="L44" i="16" s="1"/>
  <c r="C32" i="5"/>
  <c r="B32" i="5"/>
  <c r="AQ31" i="1"/>
  <c r="AR31" i="1" s="1"/>
  <c r="B31" i="1" s="1"/>
  <c r="AO30" i="1"/>
  <c r="AP31" i="1" l="1"/>
  <c r="Z34" i="10"/>
  <c r="Y34" i="10"/>
  <c r="X34" i="10"/>
  <c r="Q34" i="10"/>
  <c r="E33" i="10"/>
  <c r="R34" i="10"/>
  <c r="B33" i="10"/>
  <c r="C33" i="10" s="1"/>
  <c r="BC33" i="5"/>
  <c r="R33" i="5"/>
  <c r="S33" i="5"/>
  <c r="I34" i="13"/>
  <c r="R33" i="13"/>
  <c r="S34" i="10"/>
  <c r="Q33" i="13"/>
  <c r="H34" i="13"/>
  <c r="AB32" i="5"/>
  <c r="F32" i="10" s="1"/>
  <c r="AA32" i="5"/>
  <c r="D32" i="10" s="1"/>
  <c r="AC32" i="5"/>
  <c r="H32" i="10" s="1"/>
  <c r="J32" i="10" s="1"/>
  <c r="E32" i="13"/>
  <c r="L32" i="5"/>
  <c r="C32" i="13"/>
  <c r="G33" i="13" s="1"/>
  <c r="Q32" i="5"/>
  <c r="C43" i="16" s="1"/>
  <c r="D43" i="16" s="1"/>
  <c r="K43" i="16" s="1"/>
  <c r="L43" i="16" s="1"/>
  <c r="D32" i="13"/>
  <c r="H33" i="13" s="1"/>
  <c r="B32" i="13"/>
  <c r="F33" i="13" s="1"/>
  <c r="AD32" i="5"/>
  <c r="L32" i="10" s="1"/>
  <c r="N32" i="10" s="1"/>
  <c r="AQ30" i="1"/>
  <c r="AR30" i="1" s="1"/>
  <c r="B30" i="1" s="1"/>
  <c r="C31" i="5"/>
  <c r="B31" i="5"/>
  <c r="P33" i="13"/>
  <c r="G34" i="13"/>
  <c r="T34" i="10"/>
  <c r="P32" i="1"/>
  <c r="F34" i="13"/>
  <c r="O33" i="13"/>
  <c r="AO29" i="1"/>
  <c r="AP30" i="1" l="1"/>
  <c r="K34" i="13"/>
  <c r="W34" i="10"/>
  <c r="K33" i="13"/>
  <c r="J33" i="13"/>
  <c r="R33" i="10"/>
  <c r="G32" i="10"/>
  <c r="V34" i="10"/>
  <c r="J34" i="13"/>
  <c r="T33" i="10"/>
  <c r="O32" i="10"/>
  <c r="S33" i="10"/>
  <c r="K32" i="10"/>
  <c r="L34" i="13"/>
  <c r="Q33" i="10"/>
  <c r="E32" i="10"/>
  <c r="P32" i="13"/>
  <c r="T33" i="13" s="1"/>
  <c r="S32" i="5"/>
  <c r="B32" i="10"/>
  <c r="R32" i="5"/>
  <c r="BC32" i="5"/>
  <c r="B30" i="5"/>
  <c r="C30" i="5"/>
  <c r="U34" i="13"/>
  <c r="R32" i="13"/>
  <c r="AQ29" i="1"/>
  <c r="AR29" i="1" s="1"/>
  <c r="B29" i="1" s="1"/>
  <c r="P30" i="1" s="1"/>
  <c r="T34" i="13"/>
  <c r="P31" i="1"/>
  <c r="BD33" i="5"/>
  <c r="S34" i="13"/>
  <c r="C31" i="13"/>
  <c r="AD31" i="5"/>
  <c r="L31" i="10" s="1"/>
  <c r="N31" i="10" s="1"/>
  <c r="O31" i="10" s="1"/>
  <c r="AC31" i="5"/>
  <c r="H31" i="10" s="1"/>
  <c r="J31" i="10" s="1"/>
  <c r="K31" i="10" s="1"/>
  <c r="L31" i="5"/>
  <c r="D31" i="13"/>
  <c r="B31" i="13"/>
  <c r="F32" i="13" s="1"/>
  <c r="AB31" i="5"/>
  <c r="F31" i="10" s="1"/>
  <c r="E31" i="13"/>
  <c r="I32" i="13" s="1"/>
  <c r="Q31" i="5"/>
  <c r="C42" i="16" s="1"/>
  <c r="D42" i="16" s="1"/>
  <c r="K42" i="16" s="1"/>
  <c r="L42" i="16" s="1"/>
  <c r="AA31" i="5"/>
  <c r="D31" i="10" s="1"/>
  <c r="I33" i="13"/>
  <c r="L33" i="13" s="1"/>
  <c r="P34" i="10"/>
  <c r="O32" i="13"/>
  <c r="V34" i="13"/>
  <c r="Q32" i="13"/>
  <c r="U33" i="13" s="1"/>
  <c r="AO28" i="1"/>
  <c r="AP29" i="1" l="1"/>
  <c r="L32" i="13"/>
  <c r="R32" i="10"/>
  <c r="G31" i="10"/>
  <c r="X32" i="10" s="1"/>
  <c r="Y32" i="10"/>
  <c r="Y33" i="10"/>
  <c r="X33" i="10"/>
  <c r="Z32" i="10"/>
  <c r="Z33" i="10"/>
  <c r="W33" i="10"/>
  <c r="P33" i="10"/>
  <c r="C32" i="10"/>
  <c r="Q32" i="10"/>
  <c r="E31" i="10"/>
  <c r="Q31" i="13"/>
  <c r="U32" i="13" s="1"/>
  <c r="V33" i="13"/>
  <c r="S32" i="10"/>
  <c r="BD32" i="5"/>
  <c r="BC31" i="5"/>
  <c r="S31" i="5"/>
  <c r="B31" i="10"/>
  <c r="R31" i="5"/>
  <c r="AQ28" i="1"/>
  <c r="AR28" i="1" s="1"/>
  <c r="B28" i="1" s="1"/>
  <c r="P29" i="1" s="1"/>
  <c r="S33" i="13"/>
  <c r="R31" i="13"/>
  <c r="V32" i="13" s="1"/>
  <c r="T32" i="10"/>
  <c r="B29" i="5"/>
  <c r="C29" i="5"/>
  <c r="P31" i="13"/>
  <c r="G32" i="13"/>
  <c r="J32" i="13" s="1"/>
  <c r="O31" i="13"/>
  <c r="H32" i="13"/>
  <c r="K32" i="13" s="1"/>
  <c r="D30" i="13"/>
  <c r="B30" i="13"/>
  <c r="F31" i="13" s="1"/>
  <c r="AD30" i="5"/>
  <c r="L30" i="10" s="1"/>
  <c r="N30" i="10" s="1"/>
  <c r="Q30" i="5"/>
  <c r="C41" i="16" s="1"/>
  <c r="D41" i="16" s="1"/>
  <c r="K41" i="16" s="1"/>
  <c r="L41" i="16" s="1"/>
  <c r="L30" i="5"/>
  <c r="AC30" i="5"/>
  <c r="H30" i="10" s="1"/>
  <c r="J30" i="10" s="1"/>
  <c r="C30" i="13"/>
  <c r="G31" i="13" s="1"/>
  <c r="AB30" i="5"/>
  <c r="F30" i="10" s="1"/>
  <c r="E30" i="13"/>
  <c r="AA30" i="5"/>
  <c r="D30" i="10" s="1"/>
  <c r="E30" i="10" s="1"/>
  <c r="AO26" i="1"/>
  <c r="AO27" i="1"/>
  <c r="AP28" i="1" l="1"/>
  <c r="J31" i="13"/>
  <c r="W31" i="10"/>
  <c r="V33" i="10"/>
  <c r="S31" i="10"/>
  <c r="K30" i="10"/>
  <c r="W32" i="10"/>
  <c r="T31" i="10"/>
  <c r="O30" i="10"/>
  <c r="R31" i="10"/>
  <c r="G30" i="10"/>
  <c r="X31" i="10" s="1"/>
  <c r="P32" i="10"/>
  <c r="C31" i="10"/>
  <c r="S30" i="5"/>
  <c r="B30" i="10"/>
  <c r="BC30" i="5"/>
  <c r="R30" i="5"/>
  <c r="B28" i="5"/>
  <c r="C28" i="5"/>
  <c r="BD31" i="5"/>
  <c r="Q31" i="10"/>
  <c r="R30" i="13"/>
  <c r="V31" i="13" s="1"/>
  <c r="O30" i="13"/>
  <c r="AA29" i="5"/>
  <c r="D29" i="10" s="1"/>
  <c r="Q29" i="5"/>
  <c r="C40" i="16" s="1"/>
  <c r="D40" i="16" s="1"/>
  <c r="K40" i="16" s="1"/>
  <c r="L40" i="16" s="1"/>
  <c r="L29" i="5"/>
  <c r="AB29" i="5"/>
  <c r="F29" i="10" s="1"/>
  <c r="C29" i="13"/>
  <c r="G30" i="13" s="1"/>
  <c r="AC29" i="5"/>
  <c r="H29" i="10" s="1"/>
  <c r="J29" i="10" s="1"/>
  <c r="AD29" i="5"/>
  <c r="L29" i="10" s="1"/>
  <c r="N29" i="10" s="1"/>
  <c r="O29" i="10" s="1"/>
  <c r="E29" i="13"/>
  <c r="I30" i="13" s="1"/>
  <c r="B29" i="13"/>
  <c r="D29" i="13"/>
  <c r="Q30" i="13"/>
  <c r="I31" i="13"/>
  <c r="L31" i="13" s="1"/>
  <c r="AQ26" i="1"/>
  <c r="AR26" i="1" s="1"/>
  <c r="B26" i="1" s="1"/>
  <c r="P30" i="13"/>
  <c r="T31" i="13" s="1"/>
  <c r="T32" i="13"/>
  <c r="H31" i="13"/>
  <c r="K31" i="13" s="1"/>
  <c r="AQ27" i="1"/>
  <c r="AR27" i="1" s="1"/>
  <c r="B27" i="1" s="1"/>
  <c r="S32" i="13"/>
  <c r="AO25" i="1"/>
  <c r="AP26" i="1" l="1"/>
  <c r="AP27" i="1"/>
  <c r="Y31" i="10"/>
  <c r="S30" i="10"/>
  <c r="K29" i="10"/>
  <c r="Y30" i="10" s="1"/>
  <c r="Z30" i="10"/>
  <c r="Z31" i="10"/>
  <c r="R30" i="10"/>
  <c r="G29" i="10"/>
  <c r="X30" i="10" s="1"/>
  <c r="V32" i="10"/>
  <c r="P31" i="10"/>
  <c r="C30" i="10"/>
  <c r="Q30" i="10"/>
  <c r="E29" i="10"/>
  <c r="S31" i="13"/>
  <c r="Q29" i="13"/>
  <c r="U30" i="13" s="1"/>
  <c r="O29" i="13"/>
  <c r="R29" i="5"/>
  <c r="B29" i="10"/>
  <c r="S29" i="5"/>
  <c r="BC29" i="5"/>
  <c r="R29" i="13"/>
  <c r="BD30" i="5"/>
  <c r="P28" i="1"/>
  <c r="B27" i="5"/>
  <c r="P27" i="1"/>
  <c r="C27" i="5"/>
  <c r="T30" i="10"/>
  <c r="AC28" i="5"/>
  <c r="H28" i="10" s="1"/>
  <c r="J28" i="10" s="1"/>
  <c r="E28" i="13"/>
  <c r="I29" i="13" s="1"/>
  <c r="D28" i="13"/>
  <c r="H29" i="13" s="1"/>
  <c r="AB28" i="5"/>
  <c r="F28" i="10" s="1"/>
  <c r="G28" i="10" s="1"/>
  <c r="AA28" i="5"/>
  <c r="D28" i="10" s="1"/>
  <c r="E28" i="10" s="1"/>
  <c r="Q28" i="5"/>
  <c r="C39" i="16" s="1"/>
  <c r="D39" i="16" s="1"/>
  <c r="K39" i="16" s="1"/>
  <c r="L39" i="16" s="1"/>
  <c r="B28" i="13"/>
  <c r="F29" i="13" s="1"/>
  <c r="AD28" i="5"/>
  <c r="L28" i="10" s="1"/>
  <c r="N28" i="10" s="1"/>
  <c r="O28" i="10" s="1"/>
  <c r="L28" i="5"/>
  <c r="C28" i="13"/>
  <c r="G29" i="13" s="1"/>
  <c r="C26" i="5"/>
  <c r="B26" i="5"/>
  <c r="AQ25" i="1"/>
  <c r="AR25" i="1" s="1"/>
  <c r="B25" i="1" s="1"/>
  <c r="P26" i="1" s="1"/>
  <c r="H30" i="13"/>
  <c r="U31" i="13"/>
  <c r="P29" i="13"/>
  <c r="T30" i="13" s="1"/>
  <c r="F30" i="13"/>
  <c r="L30" i="13" s="1"/>
  <c r="AO24" i="1"/>
  <c r="AP25" i="1" l="1"/>
  <c r="J29" i="13"/>
  <c r="K29" i="13"/>
  <c r="L29" i="13"/>
  <c r="S29" i="10"/>
  <c r="K28" i="10"/>
  <c r="Y29" i="10" s="1"/>
  <c r="X29" i="10"/>
  <c r="J30" i="13"/>
  <c r="Z29" i="10"/>
  <c r="W29" i="10"/>
  <c r="W30" i="10"/>
  <c r="V31" i="10"/>
  <c r="K30" i="13"/>
  <c r="P30" i="10"/>
  <c r="C29" i="10"/>
  <c r="V30" i="13"/>
  <c r="C27" i="13"/>
  <c r="G28" i="13" s="1"/>
  <c r="L27" i="5"/>
  <c r="E27" i="13"/>
  <c r="I28" i="13" s="1"/>
  <c r="Q27" i="5"/>
  <c r="C38" i="16" s="1"/>
  <c r="D38" i="16" s="1"/>
  <c r="K38" i="16" s="1"/>
  <c r="L38" i="16" s="1"/>
  <c r="B27" i="13"/>
  <c r="AC27" i="5"/>
  <c r="H27" i="10" s="1"/>
  <c r="J27" i="10" s="1"/>
  <c r="K27" i="10" s="1"/>
  <c r="AD27" i="5"/>
  <c r="L27" i="10" s="1"/>
  <c r="N27" i="10" s="1"/>
  <c r="AB27" i="5"/>
  <c r="F27" i="10" s="1"/>
  <c r="AA27" i="5"/>
  <c r="D27" i="10" s="1"/>
  <c r="D27" i="13"/>
  <c r="BD29" i="5"/>
  <c r="S30" i="13"/>
  <c r="O28" i="13"/>
  <c r="BC28" i="5"/>
  <c r="R28" i="5"/>
  <c r="S28" i="5"/>
  <c r="B28" i="10"/>
  <c r="C28" i="10" s="1"/>
  <c r="Q29" i="10"/>
  <c r="T29" i="10"/>
  <c r="R29" i="10"/>
  <c r="P28" i="13"/>
  <c r="T29" i="13" s="1"/>
  <c r="Q28" i="13"/>
  <c r="U29" i="13" s="1"/>
  <c r="AQ24" i="1"/>
  <c r="AR24" i="1" s="1"/>
  <c r="B24" i="1" s="1"/>
  <c r="P25" i="1" s="1"/>
  <c r="E26" i="13"/>
  <c r="AA26" i="5"/>
  <c r="D26" i="10" s="1"/>
  <c r="E26" i="10" s="1"/>
  <c r="D26" i="13"/>
  <c r="L26" i="5"/>
  <c r="Q26" i="5"/>
  <c r="C37" i="16" s="1"/>
  <c r="D37" i="16" s="1"/>
  <c r="K37" i="16" s="1"/>
  <c r="L37" i="16" s="1"/>
  <c r="B26" i="13"/>
  <c r="AC26" i="5"/>
  <c r="H26" i="10" s="1"/>
  <c r="J26" i="10" s="1"/>
  <c r="K26" i="10" s="1"/>
  <c r="AD26" i="5"/>
  <c r="L26" i="10" s="1"/>
  <c r="N26" i="10" s="1"/>
  <c r="O26" i="10" s="1"/>
  <c r="C26" i="13"/>
  <c r="AB26" i="5"/>
  <c r="F26" i="10" s="1"/>
  <c r="G26" i="10" s="1"/>
  <c r="C25" i="5"/>
  <c r="B25" i="5"/>
  <c r="R28" i="13"/>
  <c r="AO23" i="1"/>
  <c r="AP24" i="1" l="1"/>
  <c r="V29" i="10"/>
  <c r="V30" i="10"/>
  <c r="T28" i="10"/>
  <c r="O27" i="10"/>
  <c r="R28" i="10"/>
  <c r="G27" i="10"/>
  <c r="Y27" i="10"/>
  <c r="Y28" i="10"/>
  <c r="Q28" i="10"/>
  <c r="E27" i="10"/>
  <c r="R26" i="13"/>
  <c r="S28" i="10"/>
  <c r="S27" i="10"/>
  <c r="O26" i="13"/>
  <c r="O27" i="13"/>
  <c r="F27" i="13"/>
  <c r="C24" i="5"/>
  <c r="B24" i="5"/>
  <c r="BD28" i="5"/>
  <c r="Q27" i="13"/>
  <c r="H27" i="13"/>
  <c r="BC27" i="5"/>
  <c r="R27" i="5"/>
  <c r="S27" i="5"/>
  <c r="B27" i="10"/>
  <c r="C27" i="10" s="1"/>
  <c r="V28" i="10" s="1"/>
  <c r="P29" i="10"/>
  <c r="R26" i="5"/>
  <c r="BC26" i="5"/>
  <c r="BD26" i="5" s="1"/>
  <c r="B26" i="10"/>
  <c r="C26" i="10" s="1"/>
  <c r="S26" i="5"/>
  <c r="F28" i="13"/>
  <c r="J28" i="13" s="1"/>
  <c r="R27" i="13"/>
  <c r="I27" i="13"/>
  <c r="AQ23" i="1"/>
  <c r="AR23" i="1" s="1"/>
  <c r="B23" i="1" s="1"/>
  <c r="E25" i="13"/>
  <c r="I26" i="13" s="1"/>
  <c r="AC25" i="5"/>
  <c r="H25" i="10" s="1"/>
  <c r="J25" i="10" s="1"/>
  <c r="K25" i="10" s="1"/>
  <c r="Y26" i="10" s="1"/>
  <c r="L25" i="5"/>
  <c r="AA25" i="5"/>
  <c r="D25" i="10" s="1"/>
  <c r="D25" i="13"/>
  <c r="C25" i="13"/>
  <c r="G26" i="13" s="1"/>
  <c r="Q25" i="5"/>
  <c r="C36" i="16" s="1"/>
  <c r="D36" i="16" s="1"/>
  <c r="K36" i="16" s="1"/>
  <c r="L36" i="16" s="1"/>
  <c r="AD25" i="5"/>
  <c r="L25" i="10" s="1"/>
  <c r="N25" i="10" s="1"/>
  <c r="O25" i="10" s="1"/>
  <c r="B25" i="13"/>
  <c r="O25" i="13" s="1"/>
  <c r="AB25" i="5"/>
  <c r="F25" i="10" s="1"/>
  <c r="H28" i="13"/>
  <c r="S29" i="13"/>
  <c r="Q27" i="10"/>
  <c r="T27" i="10"/>
  <c r="V29" i="13"/>
  <c r="P26" i="13"/>
  <c r="Q26" i="13"/>
  <c r="R27" i="10"/>
  <c r="P27" i="13"/>
  <c r="T28" i="13" s="1"/>
  <c r="G27" i="13"/>
  <c r="AO22" i="1"/>
  <c r="AP23" i="1" l="1"/>
  <c r="K28" i="13"/>
  <c r="J27" i="13"/>
  <c r="L27" i="13"/>
  <c r="L28" i="13"/>
  <c r="Z27" i="10"/>
  <c r="Z28" i="10"/>
  <c r="K27" i="13"/>
  <c r="Z26" i="10"/>
  <c r="W27" i="10"/>
  <c r="W28" i="10"/>
  <c r="R26" i="10"/>
  <c r="G25" i="10"/>
  <c r="X27" i="10"/>
  <c r="X28" i="10"/>
  <c r="V27" i="10"/>
  <c r="Q26" i="10"/>
  <c r="E25" i="10"/>
  <c r="P27" i="10"/>
  <c r="V28" i="13"/>
  <c r="C23" i="5"/>
  <c r="B23" i="5"/>
  <c r="F26" i="13"/>
  <c r="L26" i="13" s="1"/>
  <c r="AQ22" i="1"/>
  <c r="AR22" i="1" s="1"/>
  <c r="B22" i="1" s="1"/>
  <c r="P25" i="13"/>
  <c r="T26" i="13" s="1"/>
  <c r="S26" i="13"/>
  <c r="Q25" i="13"/>
  <c r="U26" i="13" s="1"/>
  <c r="BD27" i="5"/>
  <c r="R25" i="5"/>
  <c r="S25" i="5"/>
  <c r="BC25" i="5"/>
  <c r="B25" i="10"/>
  <c r="P24" i="1"/>
  <c r="T26" i="10"/>
  <c r="P28" i="10"/>
  <c r="Q24" i="5"/>
  <c r="AB24" i="5"/>
  <c r="F24" i="10" s="1"/>
  <c r="D24" i="13"/>
  <c r="AC24" i="5"/>
  <c r="H24" i="10" s="1"/>
  <c r="J24" i="10" s="1"/>
  <c r="B24" i="13"/>
  <c r="E24" i="13"/>
  <c r="I25" i="13" s="1"/>
  <c r="C24" i="13"/>
  <c r="G25" i="13" s="1"/>
  <c r="L24" i="5"/>
  <c r="AD24" i="5"/>
  <c r="L24" i="10" s="1"/>
  <c r="N24" i="10" s="1"/>
  <c r="AA24" i="5"/>
  <c r="D24" i="10" s="1"/>
  <c r="S28" i="13"/>
  <c r="S27" i="13"/>
  <c r="T27" i="13"/>
  <c r="S26" i="10"/>
  <c r="H26" i="13"/>
  <c r="R25" i="13"/>
  <c r="U28" i="13"/>
  <c r="U27" i="13"/>
  <c r="V27" i="13"/>
  <c r="AO21" i="1"/>
  <c r="AP22" i="1" l="1"/>
  <c r="K26" i="13"/>
  <c r="C35" i="16"/>
  <c r="D35" i="16" s="1"/>
  <c r="K35" i="16" s="1"/>
  <c r="L35" i="16" s="1"/>
  <c r="S25" i="10"/>
  <c r="K24" i="10"/>
  <c r="X26" i="10"/>
  <c r="W26" i="10"/>
  <c r="T25" i="10"/>
  <c r="O24" i="10"/>
  <c r="J26" i="13"/>
  <c r="R25" i="10"/>
  <c r="G24" i="10"/>
  <c r="Q25" i="10"/>
  <c r="E24" i="10"/>
  <c r="P26" i="10"/>
  <c r="C25" i="10"/>
  <c r="F25" i="13"/>
  <c r="L25" i="13" s="1"/>
  <c r="O24" i="13"/>
  <c r="C22" i="5"/>
  <c r="B22" i="5"/>
  <c r="AQ21" i="1"/>
  <c r="AR21" i="1" s="1"/>
  <c r="B21" i="1" s="1"/>
  <c r="Q24" i="13"/>
  <c r="U25" i="13" s="1"/>
  <c r="P23" i="1"/>
  <c r="H25" i="13"/>
  <c r="AA23" i="5"/>
  <c r="D23" i="10" s="1"/>
  <c r="E23" i="10" s="1"/>
  <c r="AB23" i="5"/>
  <c r="F23" i="10" s="1"/>
  <c r="G23" i="10" s="1"/>
  <c r="AD23" i="5"/>
  <c r="L23" i="10" s="1"/>
  <c r="N23" i="10" s="1"/>
  <c r="B23" i="13"/>
  <c r="Q23" i="5"/>
  <c r="C34" i="16" s="1"/>
  <c r="D34" i="16" s="1"/>
  <c r="K34" i="16" s="1"/>
  <c r="L34" i="16" s="1"/>
  <c r="C23" i="13"/>
  <c r="AC23" i="5"/>
  <c r="H23" i="10" s="1"/>
  <c r="J23" i="10" s="1"/>
  <c r="E23" i="13"/>
  <c r="I24" i="13" s="1"/>
  <c r="L23" i="5"/>
  <c r="D23" i="13"/>
  <c r="Q23" i="13" s="1"/>
  <c r="V26" i="13"/>
  <c r="R24" i="5"/>
  <c r="S24" i="5"/>
  <c r="B24" i="10"/>
  <c r="BC24" i="5"/>
  <c r="R24" i="13"/>
  <c r="P24" i="13"/>
  <c r="T25" i="13" s="1"/>
  <c r="BD25" i="5"/>
  <c r="AO20" i="1"/>
  <c r="AP21" i="1" l="1"/>
  <c r="W24" i="10"/>
  <c r="X24" i="10"/>
  <c r="T24" i="10"/>
  <c r="O23" i="10"/>
  <c r="Z24" i="10" s="1"/>
  <c r="W25" i="10"/>
  <c r="J25" i="13"/>
  <c r="S24" i="10"/>
  <c r="K23" i="10"/>
  <c r="K25" i="13"/>
  <c r="X25" i="10"/>
  <c r="Y25" i="10"/>
  <c r="V26" i="10"/>
  <c r="Z25" i="10"/>
  <c r="P25" i="10"/>
  <c r="C24" i="10"/>
  <c r="V25" i="10" s="1"/>
  <c r="H24" i="13"/>
  <c r="P23" i="13"/>
  <c r="AQ20" i="1"/>
  <c r="AR20" i="1" s="1"/>
  <c r="B20" i="1" s="1"/>
  <c r="Q22" i="5"/>
  <c r="C33" i="16" s="1"/>
  <c r="D33" i="16" s="1"/>
  <c r="K33" i="16" s="1"/>
  <c r="L33" i="16" s="1"/>
  <c r="AA22" i="5"/>
  <c r="D22" i="10" s="1"/>
  <c r="AC22" i="5"/>
  <c r="H22" i="10" s="1"/>
  <c r="J22" i="10" s="1"/>
  <c r="B22" i="13"/>
  <c r="F23" i="13" s="1"/>
  <c r="C22" i="13"/>
  <c r="E22" i="13"/>
  <c r="I23" i="13" s="1"/>
  <c r="D22" i="13"/>
  <c r="AB22" i="5"/>
  <c r="F22" i="10" s="1"/>
  <c r="L22" i="5"/>
  <c r="AD22" i="5"/>
  <c r="L22" i="10" s="1"/>
  <c r="N22" i="10" s="1"/>
  <c r="O23" i="13"/>
  <c r="U24" i="13"/>
  <c r="P22" i="1"/>
  <c r="B21" i="5"/>
  <c r="C21" i="5"/>
  <c r="V25" i="13"/>
  <c r="F24" i="13"/>
  <c r="L24" i="13" s="1"/>
  <c r="BD24" i="5"/>
  <c r="R23" i="13"/>
  <c r="V24" i="13" s="1"/>
  <c r="R24" i="10"/>
  <c r="S25" i="13"/>
  <c r="BC23" i="5"/>
  <c r="B23" i="10"/>
  <c r="C23" i="10" s="1"/>
  <c r="R23" i="5"/>
  <c r="S23" i="5"/>
  <c r="G24" i="13"/>
  <c r="Q24" i="10"/>
  <c r="AQ19" i="1"/>
  <c r="AP19" i="1" s="1"/>
  <c r="AP20" i="1" l="1"/>
  <c r="J24" i="13"/>
  <c r="K24" i="13"/>
  <c r="L23" i="13"/>
  <c r="R23" i="10"/>
  <c r="G22" i="10"/>
  <c r="V24" i="10"/>
  <c r="Y24" i="10"/>
  <c r="T23" i="10"/>
  <c r="O22" i="10"/>
  <c r="Z23" i="10" s="1"/>
  <c r="S23" i="10"/>
  <c r="K22" i="10"/>
  <c r="Q23" i="10"/>
  <c r="E22" i="10"/>
  <c r="H23" i="13"/>
  <c r="K23" i="13" s="1"/>
  <c r="Q22" i="13"/>
  <c r="BC22" i="5"/>
  <c r="B22" i="10"/>
  <c r="S22" i="5"/>
  <c r="R22" i="5"/>
  <c r="R22" i="13"/>
  <c r="V23" i="13" s="1"/>
  <c r="C20" i="5"/>
  <c r="B20" i="5"/>
  <c r="P22" i="13"/>
  <c r="T23" i="13" s="1"/>
  <c r="P24" i="10"/>
  <c r="BD23" i="5"/>
  <c r="P21" i="1"/>
  <c r="O22" i="13"/>
  <c r="S24" i="13"/>
  <c r="E21" i="13"/>
  <c r="I22" i="13" s="1"/>
  <c r="C21" i="13"/>
  <c r="AA21" i="5"/>
  <c r="D21" i="10" s="1"/>
  <c r="D21" i="13"/>
  <c r="H22" i="13" s="1"/>
  <c r="AC21" i="5"/>
  <c r="H21" i="10" s="1"/>
  <c r="J21" i="10" s="1"/>
  <c r="B21" i="13"/>
  <c r="Q21" i="5"/>
  <c r="C32" i="16" s="1"/>
  <c r="D32" i="16" s="1"/>
  <c r="K32" i="16" s="1"/>
  <c r="L32" i="16" s="1"/>
  <c r="AD21" i="5"/>
  <c r="L21" i="10" s="1"/>
  <c r="N21" i="10" s="1"/>
  <c r="L21" i="5"/>
  <c r="AB21" i="5"/>
  <c r="F21" i="10" s="1"/>
  <c r="G23" i="13"/>
  <c r="J23" i="13" s="1"/>
  <c r="AR19" i="1"/>
  <c r="B19" i="1" s="1"/>
  <c r="P20" i="1" s="1"/>
  <c r="T24" i="13"/>
  <c r="AQ18" i="1"/>
  <c r="AR18" i="1" s="1"/>
  <c r="S22" i="10" l="1"/>
  <c r="K21" i="10"/>
  <c r="Y22" i="10" s="1"/>
  <c r="B99" i="5"/>
  <c r="B88" i="5"/>
  <c r="B92" i="5"/>
  <c r="R22" i="10"/>
  <c r="G21" i="10"/>
  <c r="X22" i="10" s="1"/>
  <c r="W23" i="10"/>
  <c r="Y23" i="10"/>
  <c r="X23" i="10"/>
  <c r="T22" i="10"/>
  <c r="O21" i="10"/>
  <c r="Z22" i="10" s="1"/>
  <c r="P23" i="10"/>
  <c r="C22" i="10"/>
  <c r="Q22" i="10"/>
  <c r="E21" i="10"/>
  <c r="B20" i="13"/>
  <c r="AA20" i="5"/>
  <c r="D20" i="10" s="1"/>
  <c r="E20" i="10" s="1"/>
  <c r="L20" i="5"/>
  <c r="D20" i="13"/>
  <c r="E20" i="13"/>
  <c r="AD20" i="5"/>
  <c r="L20" i="10" s="1"/>
  <c r="N20" i="10" s="1"/>
  <c r="O20" i="10" s="1"/>
  <c r="AC20" i="5"/>
  <c r="H20" i="10" s="1"/>
  <c r="J20" i="10" s="1"/>
  <c r="K20" i="10" s="1"/>
  <c r="AB20" i="5"/>
  <c r="F20" i="10" s="1"/>
  <c r="G20" i="10" s="1"/>
  <c r="C20" i="13"/>
  <c r="Q20" i="5"/>
  <c r="C31" i="16" s="1"/>
  <c r="D31" i="16" s="1"/>
  <c r="K31" i="16" s="1"/>
  <c r="L31" i="16" s="1"/>
  <c r="O21" i="13"/>
  <c r="F22" i="13"/>
  <c r="K22" i="13" s="1"/>
  <c r="P21" i="13"/>
  <c r="BD22" i="5"/>
  <c r="S23" i="13"/>
  <c r="Q21" i="13"/>
  <c r="U22" i="13" s="1"/>
  <c r="R21" i="13"/>
  <c r="G22" i="13"/>
  <c r="U23" i="13"/>
  <c r="B18" i="1"/>
  <c r="P19" i="1" s="1"/>
  <c r="B19" i="5"/>
  <c r="C19" i="5"/>
  <c r="S21" i="5"/>
  <c r="BC21" i="5"/>
  <c r="BD21" i="5" s="1"/>
  <c r="B21" i="10"/>
  <c r="C21" i="10" s="1"/>
  <c r="R21" i="5"/>
  <c r="AQ17" i="1"/>
  <c r="AR17" i="1" s="1"/>
  <c r="B17" i="1" s="1"/>
  <c r="J22" i="13" l="1"/>
  <c r="W21" i="10"/>
  <c r="L22" i="13"/>
  <c r="Q99" i="5"/>
  <c r="Q88" i="5"/>
  <c r="Q92" i="5"/>
  <c r="G99" i="10"/>
  <c r="G88" i="10"/>
  <c r="G92" i="10"/>
  <c r="Z21" i="10"/>
  <c r="V22" i="10"/>
  <c r="V23" i="10"/>
  <c r="E99" i="10"/>
  <c r="E88" i="10"/>
  <c r="E92" i="10"/>
  <c r="F21" i="13"/>
  <c r="B99" i="13"/>
  <c r="B92" i="13"/>
  <c r="B88" i="13"/>
  <c r="W22" i="10"/>
  <c r="Y21" i="10"/>
  <c r="O99" i="10"/>
  <c r="O88" i="10"/>
  <c r="O92" i="10"/>
  <c r="I21" i="13"/>
  <c r="E99" i="13"/>
  <c r="E88" i="13"/>
  <c r="E92" i="13"/>
  <c r="H21" i="13"/>
  <c r="D99" i="13"/>
  <c r="D88" i="13"/>
  <c r="D92" i="13"/>
  <c r="G21" i="13"/>
  <c r="C99" i="13"/>
  <c r="C88" i="13"/>
  <c r="C92" i="13"/>
  <c r="K99" i="10"/>
  <c r="K92" i="10"/>
  <c r="K88" i="10"/>
  <c r="X21" i="10"/>
  <c r="T21" i="10"/>
  <c r="V22" i="13"/>
  <c r="S22" i="13"/>
  <c r="R20" i="13"/>
  <c r="AB19" i="5"/>
  <c r="F19" i="10" s="1"/>
  <c r="Q19" i="5"/>
  <c r="C30" i="16" s="1"/>
  <c r="D30" i="16" s="1"/>
  <c r="K30" i="16" s="1"/>
  <c r="L30" i="16" s="1"/>
  <c r="B19" i="13"/>
  <c r="F20" i="13" s="1"/>
  <c r="D19" i="13"/>
  <c r="H20" i="13" s="1"/>
  <c r="AA19" i="5"/>
  <c r="D19" i="10" s="1"/>
  <c r="E19" i="10" s="1"/>
  <c r="AC19" i="5"/>
  <c r="H19" i="10" s="1"/>
  <c r="J19" i="10" s="1"/>
  <c r="C19" i="13"/>
  <c r="G20" i="13" s="1"/>
  <c r="AD19" i="5"/>
  <c r="L19" i="10" s="1"/>
  <c r="N19" i="10" s="1"/>
  <c r="L19" i="5"/>
  <c r="E19" i="13"/>
  <c r="I20" i="13" s="1"/>
  <c r="T22" i="13"/>
  <c r="R20" i="5"/>
  <c r="B20" i="10"/>
  <c r="S20" i="5"/>
  <c r="BC20" i="5"/>
  <c r="Q20" i="13"/>
  <c r="B18" i="5"/>
  <c r="C18" i="5"/>
  <c r="P18" i="1"/>
  <c r="P20" i="13"/>
  <c r="C17" i="5"/>
  <c r="B17" i="5"/>
  <c r="P22" i="10"/>
  <c r="R21" i="10"/>
  <c r="Q21" i="10"/>
  <c r="S21" i="10"/>
  <c r="BA18" i="5"/>
  <c r="O20" i="13"/>
  <c r="AQ16" i="1"/>
  <c r="AR16" i="1" s="1"/>
  <c r="B16" i="1" s="1"/>
  <c r="L20" i="13" l="1"/>
  <c r="J20" i="13"/>
  <c r="K20" i="13"/>
  <c r="K21" i="13"/>
  <c r="J21" i="13"/>
  <c r="B99" i="10"/>
  <c r="B88" i="10"/>
  <c r="B92" i="10"/>
  <c r="T21" i="13"/>
  <c r="P99" i="13"/>
  <c r="P92" i="13"/>
  <c r="P88" i="13"/>
  <c r="R99" i="13"/>
  <c r="R88" i="13"/>
  <c r="R92" i="13"/>
  <c r="Q99" i="13"/>
  <c r="Q88" i="13"/>
  <c r="Q92" i="13"/>
  <c r="L21" i="13"/>
  <c r="S20" i="10"/>
  <c r="K19" i="10"/>
  <c r="O99" i="13"/>
  <c r="O88" i="13"/>
  <c r="O92" i="13"/>
  <c r="BC99" i="5"/>
  <c r="BC92" i="5"/>
  <c r="BC88" i="5"/>
  <c r="T20" i="10"/>
  <c r="O19" i="10"/>
  <c r="R20" i="10"/>
  <c r="G19" i="10"/>
  <c r="W20" i="10"/>
  <c r="P21" i="10"/>
  <c r="C20" i="10"/>
  <c r="G92" i="13"/>
  <c r="G88" i="13"/>
  <c r="G99" i="13"/>
  <c r="B18" i="13"/>
  <c r="F19" i="13" s="1"/>
  <c r="D18" i="13"/>
  <c r="Q18" i="13" s="1"/>
  <c r="Q18" i="5"/>
  <c r="E18" i="13"/>
  <c r="R18" i="13" s="1"/>
  <c r="L18" i="5"/>
  <c r="AC18" i="5"/>
  <c r="H18" i="10" s="1"/>
  <c r="J18" i="10" s="1"/>
  <c r="AD18" i="5"/>
  <c r="L18" i="10" s="1"/>
  <c r="N18" i="10" s="1"/>
  <c r="AB18" i="5"/>
  <c r="F18" i="10" s="1"/>
  <c r="AA18" i="5"/>
  <c r="D18" i="10" s="1"/>
  <c r="C18" i="13"/>
  <c r="G19" i="13" s="1"/>
  <c r="I92" i="13"/>
  <c r="I88" i="13"/>
  <c r="I99" i="13"/>
  <c r="H88" i="13"/>
  <c r="H92" i="13"/>
  <c r="H99" i="13"/>
  <c r="V21" i="13"/>
  <c r="U21" i="13"/>
  <c r="Q19" i="13"/>
  <c r="C17" i="13"/>
  <c r="D17" i="13"/>
  <c r="AB17" i="5"/>
  <c r="F17" i="10" s="1"/>
  <c r="L17" i="5"/>
  <c r="AC17" i="5"/>
  <c r="H17" i="10" s="1"/>
  <c r="J17" i="10" s="1"/>
  <c r="B17" i="13"/>
  <c r="Q17" i="5"/>
  <c r="C28" i="16" s="1"/>
  <c r="D28" i="16" s="1"/>
  <c r="K28" i="16" s="1"/>
  <c r="L28" i="16" s="1"/>
  <c r="AD17" i="5"/>
  <c r="L17" i="10" s="1"/>
  <c r="N17" i="10" s="1"/>
  <c r="E17" i="13"/>
  <c r="AA17" i="5"/>
  <c r="D17" i="10" s="1"/>
  <c r="F88" i="13"/>
  <c r="F92" i="13"/>
  <c r="F99" i="13"/>
  <c r="Q20" i="10"/>
  <c r="BD20" i="5"/>
  <c r="R19" i="13"/>
  <c r="O19" i="13"/>
  <c r="P17" i="1"/>
  <c r="C16" i="5"/>
  <c r="B16" i="5"/>
  <c r="S21" i="13"/>
  <c r="B19" i="10"/>
  <c r="C19" i="10" s="1"/>
  <c r="S19" i="5"/>
  <c r="BC19" i="5"/>
  <c r="R19" i="5"/>
  <c r="P19" i="13"/>
  <c r="T20" i="13" s="1"/>
  <c r="BA17" i="5"/>
  <c r="C29" i="16" l="1"/>
  <c r="D29" i="16" s="1"/>
  <c r="K29" i="16" s="1"/>
  <c r="L29" i="16" s="1"/>
  <c r="K17" i="10"/>
  <c r="E17" i="10"/>
  <c r="O17" i="10"/>
  <c r="Z20" i="10"/>
  <c r="G17" i="10"/>
  <c r="Y20" i="10"/>
  <c r="R19" i="10"/>
  <c r="G18" i="10"/>
  <c r="X19" i="10" s="1"/>
  <c r="V20" i="10"/>
  <c r="C99" i="10"/>
  <c r="C92" i="10"/>
  <c r="C88" i="10"/>
  <c r="V21" i="10"/>
  <c r="T19" i="10"/>
  <c r="O18" i="10"/>
  <c r="S19" i="10"/>
  <c r="K18" i="10"/>
  <c r="X20" i="10"/>
  <c r="Q19" i="10"/>
  <c r="E18" i="10"/>
  <c r="I19" i="13"/>
  <c r="S18" i="10"/>
  <c r="R18" i="10"/>
  <c r="U19" i="13"/>
  <c r="BA16" i="5"/>
  <c r="O17" i="13"/>
  <c r="U20" i="13"/>
  <c r="O18" i="13"/>
  <c r="F18" i="13"/>
  <c r="BD19" i="5"/>
  <c r="S20" i="13"/>
  <c r="P17" i="13"/>
  <c r="Q18" i="10"/>
  <c r="B17" i="10"/>
  <c r="C17" i="10" s="1"/>
  <c r="BC17" i="5"/>
  <c r="R17" i="5"/>
  <c r="S17" i="5"/>
  <c r="P20" i="10"/>
  <c r="I18" i="13"/>
  <c r="R17" i="13"/>
  <c r="P18" i="13"/>
  <c r="G18" i="13"/>
  <c r="T99" i="13"/>
  <c r="T92" i="13"/>
  <c r="T88" i="13"/>
  <c r="V19" i="13"/>
  <c r="AD16" i="5"/>
  <c r="L16" i="10" s="1"/>
  <c r="N16" i="10" s="1"/>
  <c r="AA16" i="5"/>
  <c r="D16" i="10" s="1"/>
  <c r="C16" i="13"/>
  <c r="E16" i="13"/>
  <c r="Q16" i="5"/>
  <c r="AC16" i="5"/>
  <c r="H16" i="10" s="1"/>
  <c r="J16" i="10" s="1"/>
  <c r="L16" i="5"/>
  <c r="B16" i="13"/>
  <c r="AB16" i="5"/>
  <c r="F16" i="10" s="1"/>
  <c r="D16" i="13"/>
  <c r="T18" i="10"/>
  <c r="H18" i="13"/>
  <c r="Q17" i="13"/>
  <c r="U18" i="13" s="1"/>
  <c r="H19" i="13"/>
  <c r="V20" i="13"/>
  <c r="R18" i="5"/>
  <c r="BC18" i="5"/>
  <c r="BD18" i="5" s="1"/>
  <c r="S18" i="5"/>
  <c r="B18" i="10"/>
  <c r="C18" i="10" s="1"/>
  <c r="AQ14" i="1"/>
  <c r="AR14" i="1" s="1"/>
  <c r="B14" i="1" s="1"/>
  <c r="AQ15" i="1"/>
  <c r="AR15" i="1" s="1"/>
  <c r="B15" i="1" s="1"/>
  <c r="G16" i="10" l="1"/>
  <c r="X17" i="10" s="1"/>
  <c r="E16" i="10"/>
  <c r="W17" i="10" s="1"/>
  <c r="Y18" i="10"/>
  <c r="Q16" i="13"/>
  <c r="U17" i="13" s="1"/>
  <c r="Z18" i="10"/>
  <c r="C27" i="16"/>
  <c r="D27" i="16" s="1"/>
  <c r="K27" i="16" s="1"/>
  <c r="L27" i="16" s="1"/>
  <c r="V18" i="10"/>
  <c r="Y19" i="10"/>
  <c r="W18" i="10"/>
  <c r="W19" i="10"/>
  <c r="X18" i="10"/>
  <c r="V19" i="10"/>
  <c r="T17" i="10"/>
  <c r="O16" i="10"/>
  <c r="K16" i="10"/>
  <c r="Z19" i="10"/>
  <c r="P18" i="10"/>
  <c r="T18" i="13"/>
  <c r="P16" i="13"/>
  <c r="T17" i="13" s="1"/>
  <c r="G17" i="13"/>
  <c r="V88" i="13"/>
  <c r="V92" i="13"/>
  <c r="V99" i="13"/>
  <c r="F17" i="13"/>
  <c r="O16" i="13"/>
  <c r="S17" i="13" s="1"/>
  <c r="BD17" i="5"/>
  <c r="S18" i="13"/>
  <c r="I17" i="13"/>
  <c r="R16" i="13"/>
  <c r="S19" i="13"/>
  <c r="R17" i="10"/>
  <c r="S17" i="10"/>
  <c r="V18" i="13"/>
  <c r="B15" i="5"/>
  <c r="C15" i="5"/>
  <c r="P15" i="1"/>
  <c r="P16" i="1"/>
  <c r="H17" i="13"/>
  <c r="BC16" i="5"/>
  <c r="B16" i="10"/>
  <c r="C16" i="10" s="1"/>
  <c r="S16" i="5"/>
  <c r="R16" i="5"/>
  <c r="P19" i="10"/>
  <c r="S88" i="13"/>
  <c r="S92" i="13"/>
  <c r="S99" i="13"/>
  <c r="U92" i="13"/>
  <c r="U99" i="13"/>
  <c r="U88" i="13"/>
  <c r="C14" i="5"/>
  <c r="B14" i="5"/>
  <c r="T19" i="13"/>
  <c r="Q17" i="10"/>
  <c r="AQ13" i="1"/>
  <c r="AR13" i="1" s="1"/>
  <c r="B13" i="1" s="1"/>
  <c r="P14" i="1" s="1"/>
  <c r="Y17" i="10" l="1"/>
  <c r="Z17" i="10"/>
  <c r="V17" i="10"/>
  <c r="BD16" i="5"/>
  <c r="V17" i="13"/>
  <c r="BA15" i="5"/>
  <c r="C14" i="13"/>
  <c r="AC14" i="5"/>
  <c r="H14" i="10" s="1"/>
  <c r="J14" i="10" s="1"/>
  <c r="D14" i="13"/>
  <c r="AB14" i="5"/>
  <c r="F14" i="10" s="1"/>
  <c r="L14" i="5"/>
  <c r="B14" i="13"/>
  <c r="AA14" i="5"/>
  <c r="D14" i="10" s="1"/>
  <c r="E14" i="13"/>
  <c r="AD14" i="5"/>
  <c r="L14" i="10" s="1"/>
  <c r="N14" i="10" s="1"/>
  <c r="Q14" i="5"/>
  <c r="P17" i="10"/>
  <c r="C13" i="5"/>
  <c r="B13" i="5"/>
  <c r="L15" i="5"/>
  <c r="Q15" i="5"/>
  <c r="C26" i="16" s="1"/>
  <c r="D26" i="16" s="1"/>
  <c r="K26" i="16" s="1"/>
  <c r="L26" i="16" s="1"/>
  <c r="C15" i="13"/>
  <c r="D15" i="13"/>
  <c r="B15" i="13"/>
  <c r="AB15" i="5"/>
  <c r="F15" i="10" s="1"/>
  <c r="E15" i="13"/>
  <c r="AA15" i="5"/>
  <c r="D15" i="10" s="1"/>
  <c r="AD15" i="5"/>
  <c r="L15" i="10" s="1"/>
  <c r="N15" i="10" s="1"/>
  <c r="AC15" i="5"/>
  <c r="H15" i="10" s="1"/>
  <c r="J15" i="10" s="1"/>
  <c r="AQ12" i="1"/>
  <c r="AR12" i="1" s="1"/>
  <c r="B12" i="1" s="1"/>
  <c r="O15" i="10" l="1"/>
  <c r="C25" i="16"/>
  <c r="D25" i="16" s="1"/>
  <c r="K25" i="16" s="1"/>
  <c r="L25" i="16" s="1"/>
  <c r="K15" i="10"/>
  <c r="Y16" i="10" s="1"/>
  <c r="R16" i="10"/>
  <c r="G15" i="10"/>
  <c r="Z16" i="10"/>
  <c r="E15" i="10"/>
  <c r="T16" i="10"/>
  <c r="T15" i="10"/>
  <c r="R15" i="10"/>
  <c r="Q15" i="10"/>
  <c r="Q16" i="10"/>
  <c r="S14" i="5"/>
  <c r="B14" i="10"/>
  <c r="R14" i="5"/>
  <c r="B15" i="10"/>
  <c r="S15" i="5"/>
  <c r="R15" i="5"/>
  <c r="BC15" i="5"/>
  <c r="Q13" i="5"/>
  <c r="C24" i="16" s="1"/>
  <c r="D24" i="16" s="1"/>
  <c r="K24" i="16" s="1"/>
  <c r="L24" i="16" s="1"/>
  <c r="B13" i="13"/>
  <c r="C13" i="13"/>
  <c r="E13" i="13"/>
  <c r="I14" i="13" s="1"/>
  <c r="L13" i="5"/>
  <c r="AA13" i="5"/>
  <c r="D13" i="10" s="1"/>
  <c r="AB13" i="5"/>
  <c r="F13" i="10" s="1"/>
  <c r="AD13" i="5"/>
  <c r="L13" i="10" s="1"/>
  <c r="N13" i="10" s="1"/>
  <c r="D13" i="13"/>
  <c r="AC13" i="5"/>
  <c r="H13" i="10" s="1"/>
  <c r="J13" i="10" s="1"/>
  <c r="BA14" i="5"/>
  <c r="Q14" i="13" s="1"/>
  <c r="I16" i="13"/>
  <c r="R15" i="13"/>
  <c r="I15" i="13"/>
  <c r="O15" i="13"/>
  <c r="F16" i="13"/>
  <c r="H16" i="13"/>
  <c r="H15" i="13"/>
  <c r="Q15" i="13"/>
  <c r="P13" i="1"/>
  <c r="B12" i="5"/>
  <c r="C12" i="5"/>
  <c r="S15" i="10"/>
  <c r="S16" i="10"/>
  <c r="P15" i="13"/>
  <c r="G15" i="13"/>
  <c r="G16" i="13"/>
  <c r="F15" i="13"/>
  <c r="G14" i="10" l="1"/>
  <c r="X15" i="10" s="1"/>
  <c r="W16" i="10"/>
  <c r="R14" i="10"/>
  <c r="C14" i="10"/>
  <c r="E14" i="10"/>
  <c r="O14" i="10"/>
  <c r="X16" i="10"/>
  <c r="S14" i="10"/>
  <c r="K14" i="10"/>
  <c r="P16" i="10"/>
  <c r="C15" i="10"/>
  <c r="Q14" i="10"/>
  <c r="R14" i="13"/>
  <c r="P14" i="13"/>
  <c r="T15" i="13" s="1"/>
  <c r="H14" i="13"/>
  <c r="F14" i="13"/>
  <c r="R13" i="5"/>
  <c r="S13" i="5"/>
  <c r="B13" i="10"/>
  <c r="T16" i="13"/>
  <c r="T14" i="10"/>
  <c r="U15" i="13"/>
  <c r="U16" i="13"/>
  <c r="S16" i="13"/>
  <c r="BA13" i="5"/>
  <c r="E13" i="10" s="1"/>
  <c r="V16" i="13"/>
  <c r="P15" i="10"/>
  <c r="O14" i="13"/>
  <c r="S15" i="13" s="1"/>
  <c r="BD15" i="5"/>
  <c r="BC14" i="5"/>
  <c r="B12" i="13"/>
  <c r="C12" i="13"/>
  <c r="L12" i="5"/>
  <c r="AD12" i="5"/>
  <c r="L12" i="10" s="1"/>
  <c r="N12" i="10" s="1"/>
  <c r="D12" i="13"/>
  <c r="AB12" i="5"/>
  <c r="F12" i="10" s="1"/>
  <c r="AA12" i="5"/>
  <c r="D12" i="10" s="1"/>
  <c r="Q12" i="5"/>
  <c r="C23" i="16" s="1"/>
  <c r="D23" i="16" s="1"/>
  <c r="K23" i="16" s="1"/>
  <c r="L23" i="16" s="1"/>
  <c r="AC12" i="5"/>
  <c r="H12" i="10" s="1"/>
  <c r="J12" i="10" s="1"/>
  <c r="E12" i="13"/>
  <c r="I13" i="13" s="1"/>
  <c r="G14" i="13"/>
  <c r="AQ10" i="1"/>
  <c r="AR10" i="1" s="1"/>
  <c r="B10" i="1" s="1"/>
  <c r="AQ9" i="1"/>
  <c r="AR9" i="1" s="1"/>
  <c r="B9" i="1" s="1"/>
  <c r="V15" i="10" l="1"/>
  <c r="V16" i="10"/>
  <c r="Y15" i="10"/>
  <c r="G13" i="10"/>
  <c r="K13" i="10"/>
  <c r="O13" i="10"/>
  <c r="Z14" i="10" s="1"/>
  <c r="T13" i="10"/>
  <c r="P13" i="13"/>
  <c r="T14" i="13" s="1"/>
  <c r="W14" i="10"/>
  <c r="S13" i="10"/>
  <c r="R13" i="10"/>
  <c r="Z15" i="10"/>
  <c r="W15" i="10"/>
  <c r="P14" i="10"/>
  <c r="C13" i="10"/>
  <c r="V15" i="13"/>
  <c r="P10" i="1"/>
  <c r="B9" i="5"/>
  <c r="C9" i="5"/>
  <c r="B12" i="10"/>
  <c r="S12" i="5"/>
  <c r="R12" i="5"/>
  <c r="F13" i="13"/>
  <c r="O13" i="13"/>
  <c r="S14" i="13" s="1"/>
  <c r="BD14" i="5"/>
  <c r="BA12" i="5"/>
  <c r="O12" i="13" s="1"/>
  <c r="B10" i="5"/>
  <c r="C10" i="5"/>
  <c r="H13" i="13"/>
  <c r="Q13" i="13"/>
  <c r="Q13" i="10"/>
  <c r="BC13" i="5"/>
  <c r="BD13" i="5" s="1"/>
  <c r="G13" i="13"/>
  <c r="R13" i="13"/>
  <c r="AQ11" i="1"/>
  <c r="AR11" i="1" s="1"/>
  <c r="B11" i="1" s="1"/>
  <c r="P11" i="1" s="1"/>
  <c r="AQ8" i="1"/>
  <c r="AR8" i="1" s="1"/>
  <c r="B8" i="1" s="1"/>
  <c r="P12" i="13" l="1"/>
  <c r="T13" i="13" s="1"/>
  <c r="K12" i="10"/>
  <c r="Y13" i="10" s="1"/>
  <c r="R12" i="13"/>
  <c r="E12" i="10"/>
  <c r="W13" i="10" s="1"/>
  <c r="X14" i="10"/>
  <c r="Y14" i="10"/>
  <c r="O12" i="10"/>
  <c r="G12" i="10"/>
  <c r="X13" i="10" s="1"/>
  <c r="V14" i="10"/>
  <c r="P13" i="10"/>
  <c r="C12" i="10"/>
  <c r="Q12" i="13"/>
  <c r="U13" i="13" s="1"/>
  <c r="BC12" i="5"/>
  <c r="BD12" i="5" s="1"/>
  <c r="S13" i="13"/>
  <c r="AB10" i="5"/>
  <c r="F10" i="10" s="1"/>
  <c r="AA10" i="5"/>
  <c r="D10" i="10" s="1"/>
  <c r="Q10" i="5"/>
  <c r="C21" i="16" s="1"/>
  <c r="D21" i="16" s="1"/>
  <c r="K21" i="16" s="1"/>
  <c r="AD10" i="5"/>
  <c r="L10" i="10" s="1"/>
  <c r="N10" i="10" s="1"/>
  <c r="E10" i="13"/>
  <c r="AC10" i="5"/>
  <c r="H10" i="10" s="1"/>
  <c r="J10" i="10" s="1"/>
  <c r="L10" i="5"/>
  <c r="D10" i="13"/>
  <c r="C10" i="13"/>
  <c r="B10" i="13"/>
  <c r="P9" i="1"/>
  <c r="C8" i="5"/>
  <c r="B8" i="5"/>
  <c r="V14" i="13"/>
  <c r="V13" i="13"/>
  <c r="B11" i="5"/>
  <c r="C11" i="5"/>
  <c r="P12" i="1"/>
  <c r="U14" i="13"/>
  <c r="D9" i="13"/>
  <c r="AB9" i="5"/>
  <c r="F9" i="10" s="1"/>
  <c r="C9" i="13"/>
  <c r="AD9" i="5"/>
  <c r="L9" i="10" s="1"/>
  <c r="N9" i="10" s="1"/>
  <c r="Q9" i="5"/>
  <c r="C20" i="16" s="1"/>
  <c r="D20" i="16" s="1"/>
  <c r="K20" i="16" s="1"/>
  <c r="L20" i="16" s="1"/>
  <c r="B9" i="13"/>
  <c r="E9" i="13"/>
  <c r="L9" i="5"/>
  <c r="AA9" i="5"/>
  <c r="D9" i="10" s="1"/>
  <c r="AC9" i="5"/>
  <c r="H9" i="10" s="1"/>
  <c r="J9" i="10" s="1"/>
  <c r="AQ7" i="1"/>
  <c r="AR7" i="1" s="1"/>
  <c r="L21" i="16" l="1"/>
  <c r="B7" i="1"/>
  <c r="P8" i="1" s="1"/>
  <c r="Z13" i="10"/>
  <c r="V13" i="10"/>
  <c r="R9" i="5"/>
  <c r="B9" i="10"/>
  <c r="S9" i="5"/>
  <c r="G10" i="13"/>
  <c r="AA11" i="5"/>
  <c r="D11" i="10" s="1"/>
  <c r="C11" i="13"/>
  <c r="G11" i="13" s="1"/>
  <c r="D11" i="13"/>
  <c r="B11" i="13"/>
  <c r="L11" i="5"/>
  <c r="AD11" i="5"/>
  <c r="L11" i="10" s="1"/>
  <c r="N11" i="10" s="1"/>
  <c r="AC11" i="5"/>
  <c r="H11" i="10" s="1"/>
  <c r="J11" i="10" s="1"/>
  <c r="E11" i="13"/>
  <c r="I11" i="13" s="1"/>
  <c r="AB11" i="5"/>
  <c r="F11" i="10" s="1"/>
  <c r="Q11" i="5"/>
  <c r="Q8" i="5"/>
  <c r="L8" i="5"/>
  <c r="E8" i="13"/>
  <c r="I9" i="13" s="1"/>
  <c r="AC8" i="5"/>
  <c r="H8" i="10" s="1"/>
  <c r="J8" i="10" s="1"/>
  <c r="AA8" i="5"/>
  <c r="D8" i="10" s="1"/>
  <c r="AB8" i="5"/>
  <c r="F8" i="10" s="1"/>
  <c r="C8" i="13"/>
  <c r="B8" i="13"/>
  <c r="AD8" i="5"/>
  <c r="L8" i="10" s="1"/>
  <c r="N8" i="10" s="1"/>
  <c r="D8" i="13"/>
  <c r="I10" i="13"/>
  <c r="S10" i="10"/>
  <c r="T10" i="10"/>
  <c r="H10" i="13"/>
  <c r="R10" i="5"/>
  <c r="B10" i="10"/>
  <c r="S10" i="5"/>
  <c r="BA11" i="5"/>
  <c r="Q10" i="10"/>
  <c r="F10" i="13"/>
  <c r="R10" i="10"/>
  <c r="AQ6" i="1"/>
  <c r="AR6" i="1" s="1"/>
  <c r="B6" i="1" s="1"/>
  <c r="B7" i="5" l="1"/>
  <c r="E7" i="13" s="1"/>
  <c r="C7" i="5"/>
  <c r="C19" i="16"/>
  <c r="D19" i="16" s="1"/>
  <c r="K19" i="16" s="1"/>
  <c r="L19" i="16" s="1"/>
  <c r="C22" i="16"/>
  <c r="D22" i="16" s="1"/>
  <c r="K22" i="16" s="1"/>
  <c r="L22" i="16" s="1"/>
  <c r="G11" i="10"/>
  <c r="X12" i="10" s="1"/>
  <c r="S9" i="10"/>
  <c r="R9" i="10"/>
  <c r="K11" i="10"/>
  <c r="O11" i="10"/>
  <c r="Q12" i="10"/>
  <c r="E11" i="10"/>
  <c r="Q11" i="10"/>
  <c r="BA10" i="5"/>
  <c r="C10" i="10" s="1"/>
  <c r="P10" i="10"/>
  <c r="B11" i="10"/>
  <c r="BC11" i="5"/>
  <c r="S11" i="5"/>
  <c r="R11" i="5"/>
  <c r="F12" i="13"/>
  <c r="O11" i="13"/>
  <c r="H12" i="13"/>
  <c r="Q11" i="13"/>
  <c r="H11" i="13"/>
  <c r="R12" i="10"/>
  <c r="R11" i="10"/>
  <c r="G12" i="13"/>
  <c r="P11" i="13"/>
  <c r="Q9" i="10"/>
  <c r="H9" i="13"/>
  <c r="R11" i="13"/>
  <c r="I12" i="13"/>
  <c r="T9" i="10"/>
  <c r="S12" i="10"/>
  <c r="S11" i="10"/>
  <c r="F9" i="13"/>
  <c r="B8" i="10"/>
  <c r="S8" i="5"/>
  <c r="R8" i="5"/>
  <c r="G9" i="13"/>
  <c r="T12" i="10"/>
  <c r="T11" i="10"/>
  <c r="P7" i="1"/>
  <c r="B6" i="5"/>
  <c r="C6" i="5"/>
  <c r="F11" i="13"/>
  <c r="AQ5" i="1"/>
  <c r="AR5" i="1" s="1"/>
  <c r="B5" i="1" s="1"/>
  <c r="P6" i="1" s="1"/>
  <c r="D7" i="13" l="1"/>
  <c r="H8" i="13" s="1"/>
  <c r="AC7" i="5"/>
  <c r="H7" i="10" s="1"/>
  <c r="J7" i="10" s="1"/>
  <c r="S8" i="10" s="1"/>
  <c r="AA7" i="5"/>
  <c r="D7" i="10" s="1"/>
  <c r="Q8" i="10" s="1"/>
  <c r="B7" i="13"/>
  <c r="F8" i="13" s="1"/>
  <c r="Q7" i="5"/>
  <c r="S7" i="5" s="1"/>
  <c r="AD7" i="5"/>
  <c r="L7" i="10" s="1"/>
  <c r="N7" i="10" s="1"/>
  <c r="T8" i="10" s="1"/>
  <c r="AB7" i="5"/>
  <c r="F7" i="10" s="1"/>
  <c r="R8" i="10" s="1"/>
  <c r="C7" i="13"/>
  <c r="G8" i="13" s="1"/>
  <c r="L7" i="5"/>
  <c r="W12" i="10"/>
  <c r="G10" i="10"/>
  <c r="O10" i="10"/>
  <c r="K10" i="10"/>
  <c r="E10" i="10"/>
  <c r="W11" i="10" s="1"/>
  <c r="Z12" i="10"/>
  <c r="Y12" i="10"/>
  <c r="P12" i="10"/>
  <c r="C11" i="10"/>
  <c r="T12" i="13"/>
  <c r="P9" i="10"/>
  <c r="BD11" i="5"/>
  <c r="I8" i="13"/>
  <c r="AD6" i="5"/>
  <c r="L6" i="10" s="1"/>
  <c r="N6" i="10" s="1"/>
  <c r="AB6" i="5"/>
  <c r="F6" i="10" s="1"/>
  <c r="AC6" i="5"/>
  <c r="H6" i="10" s="1"/>
  <c r="J6" i="10" s="1"/>
  <c r="E6" i="13"/>
  <c r="L6" i="5"/>
  <c r="D6" i="13"/>
  <c r="AA6" i="5"/>
  <c r="D6" i="10" s="1"/>
  <c r="C6" i="13"/>
  <c r="Q6" i="5"/>
  <c r="B6" i="13"/>
  <c r="S12" i="13"/>
  <c r="P11" i="10"/>
  <c r="V12" i="13"/>
  <c r="O10" i="13"/>
  <c r="P10" i="13"/>
  <c r="T11" i="13" s="1"/>
  <c r="BC10" i="5"/>
  <c r="Q10" i="13"/>
  <c r="U11" i="13" s="1"/>
  <c r="R10" i="13"/>
  <c r="B5" i="2"/>
  <c r="D5" i="2" s="1"/>
  <c r="J5" i="2" s="1"/>
  <c r="D5" i="5" s="1"/>
  <c r="C5" i="5"/>
  <c r="U12" i="13"/>
  <c r="BA9" i="5"/>
  <c r="H7" i="13" l="1"/>
  <c r="F7" i="13"/>
  <c r="C18" i="16"/>
  <c r="D18" i="16" s="1"/>
  <c r="K18" i="16" s="1"/>
  <c r="L18" i="16" s="1"/>
  <c r="B7" i="10"/>
  <c r="P8" i="10" s="1"/>
  <c r="R7" i="5"/>
  <c r="C17" i="16"/>
  <c r="D17" i="16" s="1"/>
  <c r="K17" i="16" s="1"/>
  <c r="X11" i="10"/>
  <c r="V11" i="10"/>
  <c r="V12" i="10"/>
  <c r="Y11" i="10"/>
  <c r="S7" i="10"/>
  <c r="K9" i="10"/>
  <c r="E9" i="10"/>
  <c r="O9" i="10"/>
  <c r="G9" i="10"/>
  <c r="C9" i="10"/>
  <c r="Z11" i="10"/>
  <c r="R6" i="5"/>
  <c r="B6" i="10"/>
  <c r="S6" i="5"/>
  <c r="BD10" i="5"/>
  <c r="S11" i="13"/>
  <c r="B5" i="5"/>
  <c r="BA8" i="5"/>
  <c r="Q7" i="10"/>
  <c r="T7" i="10"/>
  <c r="I7" i="13"/>
  <c r="G7" i="13"/>
  <c r="P9" i="13"/>
  <c r="Q9" i="13"/>
  <c r="U10" i="13" s="1"/>
  <c r="BC9" i="5"/>
  <c r="O9" i="13"/>
  <c r="R9" i="13"/>
  <c r="R7" i="10"/>
  <c r="V11" i="13"/>
  <c r="L17" i="16" l="1"/>
  <c r="B100" i="5"/>
  <c r="B87" i="5"/>
  <c r="Y10" i="10"/>
  <c r="X10" i="10"/>
  <c r="E8" i="10"/>
  <c r="W9" i="10" s="1"/>
  <c r="K8" i="10"/>
  <c r="Y9" i="10" s="1"/>
  <c r="O8" i="10"/>
  <c r="Z9" i="10" s="1"/>
  <c r="G8" i="10"/>
  <c r="X9" i="10" s="1"/>
  <c r="C8" i="10"/>
  <c r="V9" i="10" s="1"/>
  <c r="V10" i="10"/>
  <c r="W10" i="10"/>
  <c r="Z10" i="10"/>
  <c r="P7" i="10"/>
  <c r="BD9" i="5"/>
  <c r="P8" i="13"/>
  <c r="BC8" i="5"/>
  <c r="BD8" i="5" s="1"/>
  <c r="R8" i="13"/>
  <c r="O8" i="13"/>
  <c r="Q8" i="13"/>
  <c r="U9" i="13" s="1"/>
  <c r="S10" i="13"/>
  <c r="C5" i="13"/>
  <c r="E5" i="13"/>
  <c r="AC5" i="5"/>
  <c r="H5" i="10" s="1"/>
  <c r="J5" i="10" s="1"/>
  <c r="AD5" i="5"/>
  <c r="L5" i="10" s="1"/>
  <c r="N5" i="10" s="1"/>
  <c r="D5" i="13"/>
  <c r="AA5" i="5"/>
  <c r="D5" i="10" s="1"/>
  <c r="Q5" i="5"/>
  <c r="C16" i="16" s="1"/>
  <c r="D16" i="16" s="1"/>
  <c r="B5" i="13"/>
  <c r="L5" i="5"/>
  <c r="AB5" i="5"/>
  <c r="F5" i="10" s="1"/>
  <c r="T10" i="13"/>
  <c r="V10" i="13"/>
  <c r="BA7" i="5"/>
  <c r="D15" i="16" l="1"/>
  <c r="K16" i="16"/>
  <c r="L16" i="16" s="1"/>
  <c r="R6" i="10"/>
  <c r="T6" i="10"/>
  <c r="Q100" i="5"/>
  <c r="Q87" i="5"/>
  <c r="D100" i="13"/>
  <c r="D87" i="13"/>
  <c r="E100" i="13"/>
  <c r="E87" i="13"/>
  <c r="S6" i="10"/>
  <c r="C100" i="13"/>
  <c r="C87" i="13"/>
  <c r="E7" i="10"/>
  <c r="G7" i="10"/>
  <c r="X8" i="10" s="1"/>
  <c r="O7" i="10"/>
  <c r="K7" i="10"/>
  <c r="Y8" i="10" s="1"/>
  <c r="C7" i="10"/>
  <c r="B100" i="13"/>
  <c r="B87" i="13"/>
  <c r="Q6" i="10"/>
  <c r="I6" i="13"/>
  <c r="I87" i="13" s="1"/>
  <c r="F6" i="13"/>
  <c r="F87" i="13" s="1"/>
  <c r="R5" i="5"/>
  <c r="S5" i="5"/>
  <c r="B5" i="10"/>
  <c r="G6" i="13"/>
  <c r="G87" i="13" s="1"/>
  <c r="T9" i="13"/>
  <c r="H6" i="13"/>
  <c r="H87" i="13" s="1"/>
  <c r="S9" i="13"/>
  <c r="BA6" i="5"/>
  <c r="BA5" i="5"/>
  <c r="P7" i="13"/>
  <c r="Q7" i="13"/>
  <c r="R7" i="13"/>
  <c r="BC7" i="5"/>
  <c r="O7" i="13"/>
  <c r="S8" i="13" s="1"/>
  <c r="V9" i="13"/>
  <c r="D14" i="16" l="1"/>
  <c r="K15" i="16"/>
  <c r="L15" i="16" s="1"/>
  <c r="K5" i="10"/>
  <c r="O6" i="10"/>
  <c r="E6" i="10"/>
  <c r="W7" i="10" s="1"/>
  <c r="G6" i="10"/>
  <c r="K6" i="10"/>
  <c r="C6" i="10"/>
  <c r="B100" i="10"/>
  <c r="B87" i="10"/>
  <c r="O5" i="10"/>
  <c r="E5" i="10"/>
  <c r="Z8" i="10"/>
  <c r="G5" i="10"/>
  <c r="W8" i="10"/>
  <c r="V8" i="10"/>
  <c r="P6" i="10"/>
  <c r="C5" i="10"/>
  <c r="V8" i="13"/>
  <c r="P5" i="13"/>
  <c r="O6" i="13"/>
  <c r="S7" i="13" s="1"/>
  <c r="Q6" i="13"/>
  <c r="U7" i="13" s="1"/>
  <c r="BC6" i="5"/>
  <c r="P6" i="13"/>
  <c r="R6" i="13"/>
  <c r="BD7" i="5"/>
  <c r="U8" i="13"/>
  <c r="BC5" i="5"/>
  <c r="O5" i="13"/>
  <c r="R5" i="13"/>
  <c r="Q5" i="13"/>
  <c r="T8" i="13"/>
  <c r="D13" i="16" l="1"/>
  <c r="K14" i="16"/>
  <c r="L14" i="16" s="1"/>
  <c r="Y6" i="10"/>
  <c r="O100" i="13"/>
  <c r="O87" i="13"/>
  <c r="V6" i="10"/>
  <c r="O100" i="10"/>
  <c r="O87" i="10"/>
  <c r="X6" i="10"/>
  <c r="C100" i="10"/>
  <c r="C87" i="10"/>
  <c r="X7" i="10"/>
  <c r="W6" i="10"/>
  <c r="E100" i="10"/>
  <c r="E87" i="10"/>
  <c r="BD5" i="5"/>
  <c r="BC100" i="5"/>
  <c r="BC87" i="5"/>
  <c r="R100" i="13"/>
  <c r="R87" i="13"/>
  <c r="P100" i="13"/>
  <c r="P87" i="13"/>
  <c r="G100" i="10"/>
  <c r="G87" i="10"/>
  <c r="Z6" i="10"/>
  <c r="K100" i="10"/>
  <c r="K87" i="10"/>
  <c r="Q100" i="13"/>
  <c r="Q87" i="13"/>
  <c r="V7" i="10"/>
  <c r="Y7" i="10"/>
  <c r="Z7" i="10"/>
  <c r="T6" i="13"/>
  <c r="T7" i="13"/>
  <c r="BD6" i="5"/>
  <c r="V7" i="13"/>
  <c r="V6" i="13"/>
  <c r="U6" i="13"/>
  <c r="U87" i="13" s="1"/>
  <c r="S6" i="13"/>
  <c r="D12" i="16" l="1"/>
  <c r="K13" i="16"/>
  <c r="L13" i="16" s="1"/>
  <c r="T87" i="13"/>
  <c r="V87" i="13"/>
  <c r="S87" i="13"/>
  <c r="D11" i="16" l="1"/>
  <c r="K12" i="16"/>
  <c r="L12" i="16" s="1"/>
  <c r="D10" i="16" l="1"/>
  <c r="K11" i="16"/>
  <c r="L11" i="16" s="1"/>
  <c r="D9" i="16" l="1"/>
  <c r="K10" i="16"/>
  <c r="L10" i="16" s="1"/>
  <c r="D8" i="16" l="1"/>
  <c r="K9" i="16"/>
  <c r="L9" i="16" s="1"/>
  <c r="D7" i="16" l="1"/>
  <c r="K8" i="16"/>
  <c r="L8" i="16" s="1"/>
  <c r="D6" i="16" l="1"/>
  <c r="K7" i="16"/>
  <c r="L7" i="16" s="1"/>
  <c r="D5" i="16" l="1"/>
  <c r="K5" i="16" s="1"/>
  <c r="L5" i="16" s="1"/>
  <c r="K6" i="16"/>
  <c r="L6" i="16" l="1"/>
</calcChain>
</file>

<file path=xl/comments1.xml><?xml version="1.0" encoding="utf-8"?>
<comments xmlns="http://schemas.openxmlformats.org/spreadsheetml/2006/main">
  <authors>
    <author>Thomas, Ryland</author>
  </authors>
  <commentList>
    <comment ref="AA5" authorId="0" shapeId="0">
      <text>
        <r>
          <rPr>
            <b/>
            <sz val="9"/>
            <color indexed="81"/>
            <rFont val="Tahoma"/>
            <family val="2"/>
          </rPr>
          <t>Thomas, Ryland:</t>
        </r>
        <r>
          <rPr>
            <sz val="9"/>
            <color indexed="81"/>
            <rFont val="Tahoma"/>
            <family val="2"/>
          </rPr>
          <t xml:space="preserve">
Geary numbers scaled up to higher Irish population number</t>
        </r>
      </text>
    </comment>
    <comment ref="AA25" authorId="0" shapeId="0">
      <text>
        <r>
          <rPr>
            <b/>
            <sz val="9"/>
            <color indexed="81"/>
            <rFont val="Tahoma"/>
            <family val="2"/>
          </rPr>
          <t>Thomas, Ryland:</t>
        </r>
        <r>
          <rPr>
            <sz val="9"/>
            <color indexed="81"/>
            <rFont val="Tahoma"/>
            <family val="2"/>
          </rPr>
          <t xml:space="preserve">
From Geary and Stark (2002)</t>
        </r>
      </text>
    </comment>
    <comment ref="F86" authorId="0" shapeId="0">
      <text>
        <r>
          <rPr>
            <b/>
            <sz val="9"/>
            <color indexed="81"/>
            <rFont val="Tahoma"/>
            <family val="2"/>
          </rPr>
          <t>Thomas, Ryland:</t>
        </r>
        <r>
          <rPr>
            <sz val="9"/>
            <color indexed="81"/>
            <rFont val="Tahoma"/>
            <family val="2"/>
          </rPr>
          <t xml:space="preserve">
Doesn't matter if you disaggregate earnings into civ and armed forces both give you 825.6</t>
        </r>
      </text>
    </comment>
    <comment ref="F87" authorId="0" shapeId="0">
      <text>
        <r>
          <rPr>
            <b/>
            <sz val="9"/>
            <color indexed="81"/>
            <rFont val="Tahoma"/>
            <family val="2"/>
          </rPr>
          <t>Thomas, Ryland:</t>
        </r>
        <r>
          <rPr>
            <sz val="9"/>
            <color indexed="81"/>
            <rFont val="Tahoma"/>
            <family val="2"/>
          </rPr>
          <t xml:space="preserve">
Doesn't matter if you disaggregate earnings into civ and armed forces both give you 825.6</t>
        </r>
      </text>
    </comment>
  </commentList>
</comments>
</file>

<file path=xl/comments2.xml><?xml version="1.0" encoding="utf-8"?>
<comments xmlns="http://schemas.openxmlformats.org/spreadsheetml/2006/main">
  <authors>
    <author>Thomas, Ryland</author>
  </authors>
  <commentList>
    <comment ref="H21" authorId="0" shapeId="0">
      <text>
        <r>
          <rPr>
            <b/>
            <sz val="9"/>
            <color indexed="81"/>
            <rFont val="Tahoma"/>
            <family val="2"/>
          </rPr>
          <t>Thomas, Ryland:</t>
        </r>
        <r>
          <rPr>
            <sz val="9"/>
            <color indexed="81"/>
            <rFont val="Tahoma"/>
            <family val="2"/>
          </rPr>
          <t xml:space="preserve">
Implied average income to hit Bowley's 1911 number</t>
        </r>
      </text>
    </comment>
    <comment ref="H34" authorId="0" shapeId="0">
      <text>
        <r>
          <rPr>
            <b/>
            <sz val="9"/>
            <color indexed="81"/>
            <rFont val="Tahoma"/>
            <family val="2"/>
          </rPr>
          <t>Thomas, Ryland:</t>
        </r>
        <r>
          <rPr>
            <sz val="9"/>
            <color indexed="81"/>
            <rFont val="Tahoma"/>
            <family val="2"/>
          </rPr>
          <t xml:space="preserve">
Implied average income to hit Bowley's 1911 number</t>
        </r>
      </text>
    </comment>
  </commentList>
</comments>
</file>

<file path=xl/comments3.xml><?xml version="1.0" encoding="utf-8"?>
<comments xmlns="http://schemas.openxmlformats.org/spreadsheetml/2006/main">
  <authors>
    <author>Thomas, Ryland</author>
  </authors>
  <commentList>
    <comment ref="BA4" authorId="0" shapeId="0">
      <text>
        <r>
          <rPr>
            <b/>
            <sz val="9"/>
            <color indexed="81"/>
            <rFont val="Tahoma"/>
            <family val="2"/>
          </rPr>
          <t>Thomas, Ryland:</t>
        </r>
        <r>
          <rPr>
            <sz val="9"/>
            <color indexed="81"/>
            <rFont val="Tahoma"/>
            <family val="2"/>
          </rPr>
          <t xml:space="preserve">
Revision of small incomes added to Self-employment income from Mitchell which includes capital consumption revision</t>
        </r>
      </text>
    </comment>
    <comment ref="AV15" authorId="0" shapeId="0">
      <text>
        <r>
          <rPr>
            <b/>
            <sz val="9"/>
            <color indexed="81"/>
            <rFont val="Tahoma"/>
            <family val="2"/>
          </rPr>
          <t>Thomas, Ryland:</t>
        </r>
        <r>
          <rPr>
            <sz val="9"/>
            <color indexed="81"/>
            <rFont val="Tahoma"/>
            <family val="2"/>
          </rPr>
          <t xml:space="preserve">
From Bellerby (1959 ) Farmer's incentive income, using ratio of 1851 to 1870-1873 average</t>
        </r>
      </text>
    </comment>
  </commentList>
</comments>
</file>

<file path=xl/comments4.xml><?xml version="1.0" encoding="utf-8"?>
<comments xmlns="http://schemas.openxmlformats.org/spreadsheetml/2006/main">
  <authors>
    <author>Thomas, Ryland</author>
  </authors>
  <commentList>
    <comment ref="AJ3" authorId="0" shapeId="0">
      <text>
        <r>
          <rPr>
            <b/>
            <sz val="9"/>
            <color indexed="81"/>
            <rFont val="Tahoma"/>
            <family val="2"/>
          </rPr>
          <t>Thomas, Ryland:</t>
        </r>
        <r>
          <rPr>
            <sz val="9"/>
            <color indexed="81"/>
            <rFont val="Tahoma"/>
            <family val="2"/>
          </rPr>
          <t xml:space="preserve">
Feinstein, C.H., ’A new look at the cost of living 1870-1914. In J. Foreman-Peck (ed.), New Perspectives on the Late Victorian Economy: Essays in Quantitative Economic History, 1860–1914 (Cambridge, 1991), pp. 151-179.</t>
        </r>
      </text>
    </comment>
    <comment ref="B5" authorId="0" shapeId="0">
      <text>
        <r>
          <rPr>
            <b/>
            <sz val="9"/>
            <color indexed="81"/>
            <rFont val="Tahoma"/>
            <family val="2"/>
          </rPr>
          <t>Thomas, Ryland:</t>
        </r>
        <r>
          <rPr>
            <sz val="9"/>
            <color indexed="81"/>
            <rFont val="Tahoma"/>
            <family val="2"/>
          </rPr>
          <t xml:space="preserve">
Turner, M., ‘Output and prices in UK agriculture, 1867–1914 and the great agricultural depression reconsidered’, Agricultural History Review, 40 (1992), pp. 38–51.</t>
        </r>
      </text>
    </comment>
  </commentList>
</comments>
</file>

<file path=xl/sharedStrings.xml><?xml version="1.0" encoding="utf-8"?>
<sst xmlns="http://schemas.openxmlformats.org/spreadsheetml/2006/main" count="509" uniqueCount="365">
  <si>
    <t>New GDPI</t>
  </si>
  <si>
    <t>Self employed</t>
  </si>
  <si>
    <t>Wage earners</t>
  </si>
  <si>
    <t>Civil employees in workforce</t>
  </si>
  <si>
    <t>Employed salaried and wage earners</t>
  </si>
  <si>
    <t>Wage bill benchmark</t>
  </si>
  <si>
    <t>Total wage earnings</t>
  </si>
  <si>
    <t>Total UK workforce</t>
  </si>
  <si>
    <t>GB workforce</t>
  </si>
  <si>
    <t>Salaries</t>
  </si>
  <si>
    <t>Schedule E</t>
  </si>
  <si>
    <t>Salaries in Schedule D</t>
  </si>
  <si>
    <t>Schedule A (net value)</t>
  </si>
  <si>
    <t>Untaxed</t>
  </si>
  <si>
    <t>Depreciation</t>
  </si>
  <si>
    <t xml:space="preserve">Rent </t>
  </si>
  <si>
    <t>Irish Population</t>
  </si>
  <si>
    <t>Gross assessment Schedule A, published</t>
  </si>
  <si>
    <t>Share of GB in UK</t>
  </si>
  <si>
    <t>Index of FE Irish wages based on G&amp;S (2004) and Bowley (1901)</t>
  </si>
  <si>
    <t>Irish workforce, Geary (1996)</t>
  </si>
  <si>
    <t xml:space="preserve"> </t>
  </si>
  <si>
    <t>New 1860</t>
  </si>
  <si>
    <t>New 1880</t>
  </si>
  <si>
    <t>Old data Below £160</t>
  </si>
  <si>
    <t>New data below £160</t>
  </si>
  <si>
    <t>Index of FE GB wages 1861=100</t>
  </si>
  <si>
    <t>Ireland 1861=47, based on G&amp;S (2004) Irish nominal wages 47% of GB in 1861</t>
  </si>
  <si>
    <t>No. of taxpayers with incomes over £160 (£100 for 1860)</t>
  </si>
  <si>
    <t>1860 Adjustment for those in £100-£160 range</t>
  </si>
  <si>
    <t>Non-wage earners exempt from tax</t>
  </si>
  <si>
    <t>Average income</t>
  </si>
  <si>
    <t>1911 deduction for wage-earners not exempt from tax</t>
  </si>
  <si>
    <t xml:space="preserve">Intermediate incomes </t>
  </si>
  <si>
    <t>Added to rent</t>
  </si>
  <si>
    <t>Already captured by farmers' income estimates</t>
  </si>
  <si>
    <t>Added to self-employment income</t>
  </si>
  <si>
    <t>Added to salaries</t>
  </si>
  <si>
    <t>Revised salaries</t>
  </si>
  <si>
    <t>Farm income</t>
  </si>
  <si>
    <t>Schedule C</t>
  </si>
  <si>
    <t>Schedule D</t>
  </si>
  <si>
    <t>Continuous losses new issue expenses (3.7% of taxable income)</t>
  </si>
  <si>
    <t>Salaries assed under Schedule D</t>
  </si>
  <si>
    <t>Total Factor Income</t>
  </si>
  <si>
    <t>Wages</t>
  </si>
  <si>
    <t>Rent</t>
  </si>
  <si>
    <t>Farm profits/self employment income</t>
  </si>
  <si>
    <t>Gross trading profits and self-employed income</t>
  </si>
  <si>
    <t>Schedule C+D</t>
  </si>
  <si>
    <t>`</t>
  </si>
  <si>
    <t>Evasion rate</t>
  </si>
  <si>
    <t>Total Evasion</t>
  </si>
  <si>
    <t>Interest on Government bonds used as indicator</t>
  </si>
  <si>
    <t>Depreciation Feinstein (1972)</t>
  </si>
  <si>
    <t>New Gross trading profits plus non-farm income from self employment</t>
  </si>
  <si>
    <t>Feinstein (1972)</t>
  </si>
  <si>
    <t>Cyclical series</t>
  </si>
  <si>
    <t>7yr MA of Schedule D</t>
  </si>
  <si>
    <t>Trend small incomes (see Feinstein page 174)</t>
  </si>
  <si>
    <t>Adjusted Schedule D</t>
  </si>
  <si>
    <t>Check</t>
  </si>
  <si>
    <t>Small incomes exempt from tax Feinstein (1972), linearly interpolated</t>
  </si>
  <si>
    <t>Adjustment to make consistent with Inland Revenue estimates from 1908</t>
  </si>
  <si>
    <t>Bowley</t>
  </si>
  <si>
    <t>Trend</t>
  </si>
  <si>
    <t>New Cyclical series</t>
  </si>
  <si>
    <t>Estimated Depreciation Feinstein (1988)</t>
  </si>
  <si>
    <t>o/w Self employment</t>
  </si>
  <si>
    <t>o/w Farm profits</t>
  </si>
  <si>
    <t>o/w self employment profits</t>
  </si>
  <si>
    <t>o/w non-farm self employment labour income</t>
  </si>
  <si>
    <t>GDP(E) deflator from Mitchell</t>
  </si>
  <si>
    <t>New real GDP(I)</t>
  </si>
  <si>
    <t>Stock appreciation</t>
  </si>
  <si>
    <t>Employment</t>
  </si>
  <si>
    <t>Total hours</t>
  </si>
  <si>
    <t>Hours per person per year</t>
  </si>
  <si>
    <t>Weeks lost to strikes</t>
  </si>
  <si>
    <t>Weeks lost to sickness</t>
  </si>
  <si>
    <t xml:space="preserve">Index of FE Irish wages based on Begley et al (2014) </t>
  </si>
  <si>
    <t>Total intermediate income</t>
  </si>
  <si>
    <t>Memo: Estimates of Feinstein (1972)</t>
  </si>
  <si>
    <t>Number of Non-wage earners</t>
  </si>
  <si>
    <t>Allocation of intermediate incomes</t>
  </si>
  <si>
    <t xml:space="preserve"> Salaries: Below £160 but not exempt  </t>
  </si>
  <si>
    <t xml:space="preserve"> Farmers' income  </t>
  </si>
  <si>
    <t xml:space="preserve"> Other income from self-employment  </t>
  </si>
  <si>
    <t xml:space="preserve"> Rent  </t>
  </si>
  <si>
    <t xml:space="preserve"> Assessed but exempt  </t>
  </si>
  <si>
    <t xml:space="preserve"> Not assessed  </t>
  </si>
  <si>
    <t xml:space="preserve"> Total intermediate income</t>
  </si>
  <si>
    <t xml:space="preserve"> Salaries: below £160 and exempt </t>
  </si>
  <si>
    <t xml:space="preserve"> Interest and dividends:  </t>
  </si>
  <si>
    <t>Old age adjustment for 1911</t>
  </si>
  <si>
    <t>New Small incomes exempt from tax based on Feinstein (1990), linearly interpolated</t>
  </si>
  <si>
    <t>Wage income</t>
  </si>
  <si>
    <t>Self-employment income</t>
  </si>
  <si>
    <t>Gross trading profits of private companies</t>
  </si>
  <si>
    <t>Gross trading profits of public companies</t>
  </si>
  <si>
    <t>Employers' NI contributions</t>
  </si>
  <si>
    <t>Employers' other contributions</t>
  </si>
  <si>
    <t>Growth rates</t>
  </si>
  <si>
    <t>1882-1899</t>
  </si>
  <si>
    <t>1899-1913</t>
  </si>
  <si>
    <t>1856-1882</t>
  </si>
  <si>
    <t>Gross Schedule A assessment (Stamp (1927) pg 51)</t>
  </si>
  <si>
    <t xml:space="preserve">Unemployment rate </t>
  </si>
  <si>
    <t>Feinstein Index of FE GB wages</t>
  </si>
  <si>
    <t>UK Full employment Average earnings, 1841-1880</t>
  </si>
  <si>
    <t>1873-1882</t>
  </si>
  <si>
    <t>1889-1899</t>
  </si>
  <si>
    <t>1899-1907</t>
  </si>
  <si>
    <t>1907-1913</t>
  </si>
  <si>
    <t>Average FE earnings per yr £ incl Armed Forces</t>
  </si>
  <si>
    <t>Wage bill 1</t>
  </si>
  <si>
    <t>Wage bill 2</t>
  </si>
  <si>
    <t>1856-1873</t>
  </si>
  <si>
    <t>1913=100</t>
  </si>
  <si>
    <t>Logged</t>
  </si>
  <si>
    <t>inverted</t>
  </si>
  <si>
    <t>% chg</t>
  </si>
  <si>
    <t>Average FE earnings per yr ex Armed Forces</t>
  </si>
  <si>
    <t>Armed forces wage bill</t>
  </si>
  <si>
    <t>New estimate</t>
  </si>
  <si>
    <t>1881=100</t>
  </si>
  <si>
    <t>Interest paid in the UK (from 1855 from Feinstein's papers)</t>
  </si>
  <si>
    <t>Interest on National Debt</t>
  </si>
  <si>
    <t>Interest on Local authority Debt and others</t>
  </si>
  <si>
    <t>From Feinstein's papers</t>
  </si>
  <si>
    <t>Less net property income from abroad (Gross)</t>
  </si>
  <si>
    <t>Old Civil Wages based on Feinstein calcs pg 34</t>
  </si>
  <si>
    <t xml:space="preserve"> Civil wages based on extrap of earnings</t>
  </si>
  <si>
    <t>Co-operatives, charities from Feinsein's papers</t>
  </si>
  <si>
    <t>Income of Charities from Sch C&amp;D from Feinstein's papers</t>
  </si>
  <si>
    <t>Total Co-op and Charities</t>
  </si>
  <si>
    <t>Small interest and dividends</t>
  </si>
  <si>
    <t>145 ?</t>
  </si>
  <si>
    <t>Public GTP</t>
  </si>
  <si>
    <t>Small income revision</t>
  </si>
  <si>
    <t>NB Add Gross Trading Surplus of CG, fn to Table 29/Table 12</t>
  </si>
  <si>
    <t>Depreciation from Feinstein's papers on his 1988 volume with Pollard</t>
  </si>
  <si>
    <t>Depreciation difference</t>
  </si>
  <si>
    <t>Old Gross trading profits of PC and LA plus non-farm income from self-employment, consistent with Feinstein Table 29</t>
  </si>
  <si>
    <t>Cyclical Series</t>
  </si>
  <si>
    <t>o/w non-farm self employment</t>
  </si>
  <si>
    <t>GTP of CG</t>
  </si>
  <si>
    <t>o/w GTP of private companies</t>
  </si>
  <si>
    <t>GTP of LAs</t>
  </si>
  <si>
    <t>excl CG trading surplus</t>
  </si>
  <si>
    <t>Alternative 2</t>
  </si>
  <si>
    <t>Alternative 1</t>
  </si>
  <si>
    <t>Alt 1 - Compromise/Balanced GDP deflator</t>
  </si>
  <si>
    <t>growth</t>
  </si>
  <si>
    <t>Central case (GDPE deflator)</t>
  </si>
  <si>
    <t>Alt 1</t>
  </si>
  <si>
    <t>Alt 2</t>
  </si>
  <si>
    <t>Alt 1 - Compromise/balanced (deflator)</t>
  </si>
  <si>
    <t>Alternative 3</t>
  </si>
  <si>
    <t>Alt 3</t>
  </si>
  <si>
    <t>Real GDPI</t>
  </si>
  <si>
    <t>Alt 3 wholesale deflator</t>
  </si>
  <si>
    <t>Growth</t>
  </si>
  <si>
    <t>Alt 3 Wholesale price index</t>
  </si>
  <si>
    <t>Remove trend difference</t>
  </si>
  <si>
    <t>Alt 3 Wholesale price adjusted</t>
  </si>
  <si>
    <t>1841-1913</t>
  </si>
  <si>
    <t>Real GDPI per hour</t>
  </si>
  <si>
    <t>Alt 4 Consumer price index</t>
  </si>
  <si>
    <t>Alt 4 Consumer price adjusted</t>
  </si>
  <si>
    <t>F72 NGDP compromise</t>
  </si>
  <si>
    <t>F72 RGDP compromise</t>
  </si>
  <si>
    <t>Agriculture</t>
  </si>
  <si>
    <t>1907 weights</t>
  </si>
  <si>
    <t>PADs</t>
  </si>
  <si>
    <t>Distribution</t>
  </si>
  <si>
    <t>Mining</t>
  </si>
  <si>
    <t>Manufacturing</t>
  </si>
  <si>
    <t>Construction</t>
  </si>
  <si>
    <t>Maywald index of building costs</t>
  </si>
  <si>
    <t>Sum</t>
  </si>
  <si>
    <t>I</t>
  </si>
  <si>
    <t>I10.0</t>
  </si>
  <si>
    <t>106.l</t>
  </si>
  <si>
    <t>l</t>
  </si>
  <si>
    <t>99.J</t>
  </si>
  <si>
    <t>Food</t>
  </si>
  <si>
    <t>Rent and Rates</t>
  </si>
  <si>
    <t>Clothing</t>
  </si>
  <si>
    <t>Fuel and Light</t>
  </si>
  <si>
    <t>Cleaning materials</t>
  </si>
  <si>
    <t>Drink and Tobacco</t>
  </si>
  <si>
    <t>Furniture and other goods</t>
  </si>
  <si>
    <t>Travel</t>
  </si>
  <si>
    <t>Total</t>
  </si>
  <si>
    <t>Other services</t>
  </si>
  <si>
    <t>Insurance, banking and finance</t>
  </si>
  <si>
    <t>Ownership of dwellings</t>
  </si>
  <si>
    <t>Professional and scientific services</t>
  </si>
  <si>
    <t>Miscellaneous Services</t>
  </si>
  <si>
    <t>Transport and Comms</t>
  </si>
  <si>
    <t>Government wages</t>
  </si>
  <si>
    <t>Jeffreys and Walters, manufactured consumer goods</t>
  </si>
  <si>
    <t>Schlote Manufacturing Export prices</t>
  </si>
  <si>
    <t>Feinstein Travel</t>
  </si>
  <si>
    <t>Gas, Electricity and Water</t>
  </si>
  <si>
    <t>1907=100</t>
  </si>
  <si>
    <t>Manufacturing 1907=100</t>
  </si>
  <si>
    <t>Feinstein Fuel and Light</t>
  </si>
  <si>
    <t>Feinstein Rent</t>
  </si>
  <si>
    <t>Wages of domestic servants</t>
  </si>
  <si>
    <t>Craftsmen wages Clark</t>
  </si>
  <si>
    <t>Wage of building labourers Clark</t>
  </si>
  <si>
    <t>Government Wages</t>
  </si>
  <si>
    <t>Exports of Domestic Produce Feinstein</t>
  </si>
  <si>
    <t>Laspeyere's Price Index, 1907 quantities</t>
  </si>
  <si>
    <t>Compare GDPE deflator</t>
  </si>
  <si>
    <t>Alt 2 - Broadberry/Constructed Deflator</t>
  </si>
  <si>
    <t>Alt 2 Broadberry /Constructed</t>
  </si>
  <si>
    <t>Alt 1 - Compromise/balanced (deflator) from Millennium Dataset</t>
  </si>
  <si>
    <t>Alt 2 Broadberry/Constructed</t>
  </si>
  <si>
    <t>o/w civilian wage earners</t>
  </si>
  <si>
    <t>Wage Earners</t>
  </si>
  <si>
    <t>Total wage earners</t>
  </si>
  <si>
    <t>Salaried</t>
  </si>
  <si>
    <t>diffs</t>
  </si>
  <si>
    <t>Alt 1 constant 33% assumption</t>
  </si>
  <si>
    <t>Productivity</t>
  </si>
  <si>
    <t>Productivity Growth rates</t>
  </si>
  <si>
    <t>1841-1856</t>
  </si>
  <si>
    <t>1882-1889</t>
  </si>
  <si>
    <t>1856-1913</t>
  </si>
  <si>
    <t>Geometric growth rates</t>
  </si>
  <si>
    <t>Average hours worked per year</t>
  </si>
  <si>
    <t>UK employment</t>
  </si>
  <si>
    <t>GB employment</t>
  </si>
  <si>
    <t>Irish employment</t>
  </si>
  <si>
    <t>Irish population</t>
  </si>
  <si>
    <t>Total Hours Worked</t>
  </si>
  <si>
    <t>Spliced Real GDP(I)</t>
  </si>
  <si>
    <t>Spliced productivity</t>
  </si>
  <si>
    <t>Original and New Table</t>
  </si>
  <si>
    <r>
      <t xml:space="preserve"> </t>
    </r>
    <r>
      <rPr>
        <sz val="11"/>
        <color indexed="8"/>
        <rFont val="Calibri"/>
        <family val="2"/>
        <scheme val="minor"/>
      </rPr>
      <t xml:space="preserve">Salaries: Below £160 but not exempt </t>
    </r>
    <r>
      <rPr>
        <sz val="11"/>
        <rFont val="Calibri"/>
        <family val="2"/>
        <scheme val="minor"/>
      </rPr>
      <t xml:space="preserve"> </t>
    </r>
  </si>
  <si>
    <r>
      <t xml:space="preserve"> </t>
    </r>
    <r>
      <rPr>
        <sz val="11"/>
        <color indexed="8"/>
        <rFont val="Calibri"/>
        <family val="2"/>
        <scheme val="minor"/>
      </rPr>
      <t>Below £160 and exempt</t>
    </r>
    <r>
      <rPr>
        <vertAlign val="superscript"/>
        <sz val="11"/>
        <color indexed="8"/>
        <rFont val="Calibri"/>
        <family val="2"/>
        <scheme val="minor"/>
      </rPr>
      <t xml:space="preserve">3 </t>
    </r>
    <r>
      <rPr>
        <sz val="11"/>
        <rFont val="Calibri"/>
        <family val="2"/>
        <scheme val="minor"/>
      </rPr>
      <t xml:space="preserve"> </t>
    </r>
  </si>
  <si>
    <r>
      <t xml:space="preserve"> </t>
    </r>
    <r>
      <rPr>
        <sz val="11"/>
        <color indexed="8"/>
        <rFont val="Calibri"/>
        <family val="2"/>
        <scheme val="minor"/>
      </rPr>
      <t xml:space="preserve">Farmers' income </t>
    </r>
    <r>
      <rPr>
        <sz val="11"/>
        <rFont val="Calibri"/>
        <family val="2"/>
        <scheme val="minor"/>
      </rPr>
      <t xml:space="preserve"> </t>
    </r>
  </si>
  <si>
    <r>
      <t xml:space="preserve"> </t>
    </r>
    <r>
      <rPr>
        <sz val="11"/>
        <color indexed="8"/>
        <rFont val="Calibri"/>
        <family val="2"/>
        <scheme val="minor"/>
      </rPr>
      <t xml:space="preserve">Other income from self-employment </t>
    </r>
    <r>
      <rPr>
        <sz val="11"/>
        <rFont val="Calibri"/>
        <family val="2"/>
        <scheme val="minor"/>
      </rPr>
      <t xml:space="preserve"> </t>
    </r>
  </si>
  <si>
    <r>
      <t xml:space="preserve"> </t>
    </r>
    <r>
      <rPr>
        <sz val="11"/>
        <color indexed="8"/>
        <rFont val="Calibri"/>
        <family val="2"/>
        <scheme val="minor"/>
      </rPr>
      <t xml:space="preserve">Rent </t>
    </r>
    <r>
      <rPr>
        <sz val="11"/>
        <rFont val="Calibri"/>
        <family val="2"/>
        <scheme val="minor"/>
      </rPr>
      <t xml:space="preserve"> </t>
    </r>
  </si>
  <si>
    <r>
      <t xml:space="preserve"> </t>
    </r>
    <r>
      <rPr>
        <sz val="11"/>
        <color indexed="8"/>
        <rFont val="Calibri"/>
        <family val="2"/>
        <scheme val="minor"/>
      </rPr>
      <t xml:space="preserve">Interest and dividends etc.: </t>
    </r>
    <r>
      <rPr>
        <sz val="11"/>
        <rFont val="Calibri"/>
        <family val="2"/>
        <scheme val="minor"/>
      </rPr>
      <t xml:space="preserve"> </t>
    </r>
  </si>
  <si>
    <r>
      <t xml:space="preserve"> </t>
    </r>
    <r>
      <rPr>
        <sz val="11"/>
        <color indexed="8"/>
        <rFont val="Calibri"/>
        <family val="2"/>
        <scheme val="minor"/>
      </rPr>
      <t xml:space="preserve">Assessed but exempt </t>
    </r>
    <r>
      <rPr>
        <sz val="11"/>
        <rFont val="Calibri"/>
        <family val="2"/>
        <scheme val="minor"/>
      </rPr>
      <t xml:space="preserve"> </t>
    </r>
  </si>
  <si>
    <r>
      <t xml:space="preserve"> </t>
    </r>
    <r>
      <rPr>
        <sz val="11"/>
        <color indexed="8"/>
        <rFont val="Calibri"/>
        <family val="2"/>
        <scheme val="minor"/>
      </rPr>
      <t xml:space="preserve">Not assessed </t>
    </r>
    <r>
      <rPr>
        <sz val="11"/>
        <rFont val="Calibri"/>
        <family val="2"/>
        <scheme val="minor"/>
      </rPr>
      <t xml:space="preserve"> </t>
    </r>
  </si>
  <si>
    <r>
      <t xml:space="preserve"> </t>
    </r>
    <r>
      <rPr>
        <sz val="11"/>
        <color indexed="8"/>
        <rFont val="Calibri"/>
        <family val="2"/>
        <scheme val="minor"/>
      </rPr>
      <t>Total intermediate income</t>
    </r>
    <r>
      <rPr>
        <vertAlign val="superscript"/>
        <sz val="11"/>
        <color indexed="8"/>
        <rFont val="Calibri"/>
        <family val="2"/>
        <scheme val="minor"/>
      </rPr>
      <t xml:space="preserve">3 </t>
    </r>
    <r>
      <rPr>
        <sz val="11"/>
        <rFont val="Calibri"/>
        <family val="2"/>
        <scheme val="minor"/>
      </rPr>
      <t xml:space="preserve"> </t>
    </r>
  </si>
  <si>
    <t>Feinstein UK Average earnings index, 1880-1913</t>
  </si>
  <si>
    <t>Armed forces</t>
  </si>
  <si>
    <t>Employed Salary earners</t>
  </si>
  <si>
    <t>Combined Index of UK wages</t>
  </si>
  <si>
    <t>Employment of wage earners incl Armed Forces</t>
  </si>
  <si>
    <t>Employed Civilian Wage earners</t>
  </si>
  <si>
    <t>from Feinstein's unpublished papers</t>
  </si>
  <si>
    <t>Schedule E, Stamp (1927) pages 272-3</t>
  </si>
  <si>
    <t>Revision</t>
  </si>
  <si>
    <t>3. Salaries</t>
  </si>
  <si>
    <t>2. Intermediate incomes</t>
  </si>
  <si>
    <t>1. Wage incomes</t>
  </si>
  <si>
    <t>Main series, please unhide columns to see detailed calculations</t>
  </si>
  <si>
    <t>4. Non-farm profits and self employed</t>
  </si>
  <si>
    <t>5. Rent</t>
  </si>
  <si>
    <t>Imputed rent of public authority buildings</t>
  </si>
  <si>
    <t>S&amp;T (2022) Constructed Deflator (1907=100)</t>
  </si>
  <si>
    <t>F72 compromise deflator</t>
  </si>
  <si>
    <t>Memo: other measures of GDP</t>
  </si>
  <si>
    <t>Ln GDPI per hour</t>
  </si>
  <si>
    <t>F72 UK GDPO</t>
  </si>
  <si>
    <t>SW91 Balanced</t>
  </si>
  <si>
    <t>BCKOvL15 GB GDP(O)</t>
  </si>
  <si>
    <t>Alt 4 CPI-based deflator</t>
  </si>
  <si>
    <t>Alt 1 RGDP(I)</t>
  </si>
  <si>
    <t>Alt 2 RGDP(I)</t>
  </si>
  <si>
    <t>Alt 4 RGDP(I)</t>
  </si>
  <si>
    <t>Alt 3 RGDP(I)</t>
  </si>
  <si>
    <t>F72 Nominal GDP(I)</t>
  </si>
  <si>
    <t>M88 Nominal GDP(I)</t>
  </si>
  <si>
    <t>F72 GDP(E)</t>
  </si>
  <si>
    <t xml:space="preserve">F72 RGDP(I) </t>
  </si>
  <si>
    <t>M88 RGDP(I)</t>
  </si>
  <si>
    <t>F72 Compromise RGDP</t>
  </si>
  <si>
    <t>F72 Real GDP(E) unadjusted</t>
  </si>
  <si>
    <t xml:space="preserve"> F72 Real GDP(E) adjusted</t>
  </si>
  <si>
    <t>M88 Real GDP(E) unadjusted</t>
  </si>
  <si>
    <t>BCKOvL15 GB RGDP(O)</t>
  </si>
  <si>
    <t xml:space="preserve">M88 Compromise real GDP </t>
  </si>
  <si>
    <t>BCKOvL15 GDP deflator</t>
  </si>
  <si>
    <t>Updated measure of Nominal GDP(I)</t>
  </si>
  <si>
    <t>Updated measure of Real GDP(I)</t>
  </si>
  <si>
    <t>Alternative Real GDP(I) estimates based on different deflators</t>
  </si>
  <si>
    <t>Updated real GDP(I) per hour</t>
  </si>
  <si>
    <t>Total hours (Thomas and Dimsdale (2017))</t>
  </si>
  <si>
    <t>6. GDP(I) and productivity</t>
  </si>
  <si>
    <t>7. Constructed Bottom Up Deflator</t>
  </si>
  <si>
    <t>8. Real GDPI under different deflators</t>
  </si>
  <si>
    <t>9. Real GDPI under different evasion assumptions</t>
  </si>
  <si>
    <t>10. Extended productivity estimates</t>
  </si>
  <si>
    <t>An alternative bottom-up deflator</t>
  </si>
  <si>
    <t>Real GDP(I) under different deflator alternatives</t>
  </si>
  <si>
    <t>Real GDP(I) under different evasion alternatives</t>
  </si>
  <si>
    <t>Wage incomes, 1841-1920</t>
  </si>
  <si>
    <t>Intermediate incomes, benchmark estimates</t>
  </si>
  <si>
    <t>Salaries, 1841-1920</t>
  </si>
  <si>
    <t>Rent, 1841-1920</t>
  </si>
  <si>
    <t>MAIN DATA TABLES</t>
  </si>
  <si>
    <t>Profits and self-employment income, 1841-1920</t>
  </si>
  <si>
    <t>Aggregate GDP(I) and productivity estimates 1841-1920</t>
  </si>
  <si>
    <t>Industrial unemployment excl. unskilled</t>
  </si>
  <si>
    <t>Unskilled unemployment</t>
  </si>
  <si>
    <t>Industrial unemployment incl. unskilled</t>
  </si>
  <si>
    <t>Whole economy unemployment</t>
  </si>
  <si>
    <t>1st diff</t>
  </si>
  <si>
    <t>Boyer and Hatton Extended industrial inlc. Unskilled</t>
  </si>
  <si>
    <t>B&amp;H published data for industrial</t>
  </si>
  <si>
    <t>Check weighting equation</t>
  </si>
  <si>
    <t>Check B&amp;H regression equation</t>
  </si>
  <si>
    <t>Boyer and Hatton extended for paper</t>
  </si>
  <si>
    <t>See summary statement tables</t>
  </si>
  <si>
    <t>Able-bodied</t>
  </si>
  <si>
    <t>https://babel.hathitrust.org/cgi/pt?id=njp.32101068783909;view=1up;seq=114</t>
  </si>
  <si>
    <t>(% of males 15-64)</t>
  </si>
  <si>
    <t>men in health</t>
  </si>
  <si>
    <t>https://catalog.hathitrust.org/Record/008975094</t>
  </si>
  <si>
    <t>Male able-bodied indoor paupers as a % of 15-64 male pop</t>
  </si>
  <si>
    <t>indoors</t>
  </si>
  <si>
    <t>Able-bodied indoor paupers</t>
  </si>
  <si>
    <t>Male indoor able-bodied</t>
  </si>
  <si>
    <t>Outdoor Able-bodied males relieved for being out of work, "in want of work" Jan 1855=100, Dessauer EcHR 1940</t>
  </si>
  <si>
    <r>
      <t xml:space="preserve"> </t>
    </r>
    <r>
      <rPr>
        <sz val="12"/>
        <color indexed="8"/>
        <rFont val="Calibri"/>
        <family val="2"/>
        <scheme val="minor"/>
      </rPr>
      <t xml:space="preserve">North </t>
    </r>
    <r>
      <rPr>
        <sz val="12"/>
        <rFont val="Calibri"/>
        <family val="2"/>
        <scheme val="minor"/>
      </rPr>
      <t xml:space="preserve"> </t>
    </r>
  </si>
  <si>
    <r>
      <t xml:space="preserve"> </t>
    </r>
    <r>
      <rPr>
        <sz val="12"/>
        <color indexed="8"/>
        <rFont val="Calibri"/>
        <family val="2"/>
        <scheme val="minor"/>
      </rPr>
      <t xml:space="preserve">South </t>
    </r>
    <r>
      <rPr>
        <sz val="12"/>
        <rFont val="Calibri"/>
        <family val="2"/>
        <scheme val="minor"/>
      </rPr>
      <t xml:space="preserve"> </t>
    </r>
  </si>
  <si>
    <r>
      <t xml:space="preserve"> </t>
    </r>
    <r>
      <rPr>
        <sz val="12"/>
        <color indexed="8"/>
        <rFont val="Calibri"/>
        <family val="2"/>
        <scheme val="minor"/>
      </rPr>
      <t xml:space="preserve">London </t>
    </r>
    <r>
      <rPr>
        <sz val="12"/>
        <rFont val="Calibri"/>
        <family val="2"/>
        <scheme val="minor"/>
      </rPr>
      <t xml:space="preserve"> </t>
    </r>
  </si>
  <si>
    <t>Jan 1st</t>
  </si>
  <si>
    <t>GB working pop 16-64</t>
  </si>
  <si>
    <t>1st Jan</t>
  </si>
  <si>
    <t>1st July</t>
  </si>
  <si>
    <t>England &amp; Wales working pop</t>
  </si>
  <si>
    <t>England &amp; Wales male working population</t>
  </si>
  <si>
    <t>Regression coefficients</t>
  </si>
  <si>
    <t>11. Aggregate Unemployment 1831-1913</t>
  </si>
  <si>
    <t>12. Unskilled unemployment</t>
  </si>
  <si>
    <t>Trade Union unemployment</t>
  </si>
  <si>
    <t>BH02 calculation</t>
  </si>
  <si>
    <t>Unskilled unemployment 1848-1913</t>
  </si>
  <si>
    <t>Aggregate unemployment 1831-1913</t>
  </si>
  <si>
    <t>Front page</t>
  </si>
  <si>
    <t>Able-bodied indoor pauper excluding sickness</t>
  </si>
  <si>
    <t>Gross trading profits plus non-farm income from self employment</t>
  </si>
  <si>
    <t>M88 Self-employment income</t>
  </si>
  <si>
    <t>Total profits and self-employed income</t>
  </si>
  <si>
    <t>BH02 industrial excl unskilled incl short-time</t>
  </si>
  <si>
    <t>Ironfounders unemployment rate (Gayer et al. (1953) Table 259)</t>
  </si>
  <si>
    <t>Unadjusted BoT M88</t>
  </si>
  <si>
    <t>F72 adjusted BoT unemployment series</t>
  </si>
  <si>
    <t>Unskilled (based on paupers in E&amp;W), from Board of Trade stats and Mackinnon (1986)</t>
  </si>
  <si>
    <t>Feinstein (1991) COLI components</t>
  </si>
  <si>
    <t>Old Salaries F72</t>
  </si>
  <si>
    <t>Turner (1992)</t>
  </si>
  <si>
    <t>Extended productivity estimates 1830-1920</t>
  </si>
  <si>
    <t>Productivity Hours</t>
  </si>
  <si>
    <t>Real GDPE at factor cost (M (1988) page 837)</t>
  </si>
  <si>
    <t>Adding back in depreciation, untaxed rent and  imputed rent of public authority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</si>
</sst>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000"/>
    <numFmt numFmtId="166" formatCode="0.000"/>
    <numFmt numFmtId="167" formatCode="0.0"/>
    <numFmt numFmtId="168" formatCode="0.00000"/>
    <numFmt numFmtId="169" formatCode="0.0%"/>
    <numFmt numFmtId="170" formatCode="#,##0,;\-#,##0,;\-"/>
    <numFmt numFmtId="171" formatCode="#,##0,;\-#,##0,"/>
    <numFmt numFmtId="172" formatCode="#,##0.0,,;\-#,##0.0,,;\-"/>
    <numFmt numFmtId="173" formatCode="#,##0.0,,;\-#,##0.0,,"/>
    <numFmt numFmtId="174" formatCode="mmmm\ d\,\ yyyy"/>
    <numFmt numFmtId="175" formatCode="_-* #,##0.00_-;\-* #,##0.00_-;_-* \-??_-;_-@_-"/>
    <numFmt numFmtId="176" formatCode="[&gt;0.5]#,##0;[&lt;-0.5]\-#,##0;\-"/>
    <numFmt numFmtId="177" formatCode="_-* #,##0.00\ _€_-;\-* #,##0.00\ _€_-;_-* &quot;-&quot;??\ _€_-;_-@_-"/>
    <numFmt numFmtId="178" formatCode="0.0000000"/>
    <numFmt numFmtId="179" formatCode="0.000000000"/>
  </numFmts>
  <fonts count="150">
    <font>
      <sz val="11"/>
      <color theme="1"/>
      <name val="Calibri"/>
      <family val="2"/>
      <scheme val="minor"/>
    </font>
    <font>
      <sz val="11"/>
      <color rgb="FFFF0000"/>
      <name val="Calibri"/>
      <family val="2"/>
      <scheme val="minor"/>
    </font>
    <font>
      <sz val="11"/>
      <color rgb="FF000000"/>
      <name val="Calibri"/>
      <family val="2"/>
      <scheme val="minor"/>
    </font>
    <font>
      <sz val="11"/>
      <color rgb="FF000000"/>
      <name val="Times New Roman"/>
      <family val="1"/>
    </font>
    <font>
      <sz val="9"/>
      <color indexed="81"/>
      <name val="Tahoma"/>
      <family val="2"/>
    </font>
    <font>
      <b/>
      <sz val="9"/>
      <color indexed="81"/>
      <name val="Tahoma"/>
      <family val="2"/>
    </font>
    <font>
      <sz val="1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theme="1"/>
      <name val="Calibri"/>
      <family val="2"/>
      <scheme val="minor"/>
    </font>
    <font>
      <sz val="11"/>
      <color indexed="8"/>
      <name val="Calibri"/>
      <family val="2"/>
    </font>
    <font>
      <sz val="10"/>
      <name val="Times New Roman"/>
      <family val="1"/>
    </font>
    <font>
      <sz val="11"/>
      <name val="Calibri"/>
      <family val="2"/>
    </font>
    <font>
      <sz val="12"/>
      <color theme="1"/>
      <name val="Calibri"/>
      <family val="2"/>
      <scheme val="minor"/>
    </font>
    <font>
      <sz val="10"/>
      <name val="Arial"/>
      <family val="2"/>
    </font>
    <font>
      <sz val="8"/>
      <color indexed="8"/>
      <name val="Arial"/>
      <family val="2"/>
    </font>
    <font>
      <sz val="10"/>
      <color theme="1"/>
      <name val="Calibri"/>
      <family val="2"/>
    </font>
    <font>
      <sz val="8"/>
      <name val="Times New Roman"/>
      <family val="1"/>
    </font>
    <font>
      <sz val="10"/>
      <color rgb="FFFF0000"/>
      <name val="Arial"/>
      <family val="2"/>
    </font>
    <font>
      <sz val="8"/>
      <name val="Arial"/>
      <family val="2"/>
    </font>
    <font>
      <sz val="11"/>
      <color indexed="8"/>
      <name val="Arial"/>
      <family val="2"/>
    </font>
    <font>
      <sz val="11"/>
      <color indexed="9"/>
      <name val="Arial"/>
      <family val="2"/>
    </font>
    <font>
      <sz val="11"/>
      <color rgb="FF9C0006"/>
      <name val="Arial"/>
      <family val="2"/>
    </font>
    <font>
      <sz val="14"/>
      <color indexed="50"/>
      <name val="Arial"/>
      <family val="2"/>
    </font>
    <font>
      <sz val="6"/>
      <name val="Arial"/>
      <family val="2"/>
    </font>
    <font>
      <b/>
      <sz val="8.5"/>
      <color indexed="50"/>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11"/>
      <color rgb="FFFA7D00"/>
      <name val="Arial"/>
      <family val="2"/>
    </font>
    <font>
      <b/>
      <sz val="11"/>
      <color indexed="9"/>
      <name val="Arial"/>
      <family val="2"/>
    </font>
    <font>
      <sz val="9"/>
      <name val="Geneva"/>
    </font>
    <font>
      <sz val="12"/>
      <name val="Arial"/>
      <family val="2"/>
    </font>
    <font>
      <i/>
      <sz val="11"/>
      <color rgb="FF7F7F7F"/>
      <name val="Arial"/>
      <family val="2"/>
    </font>
    <font>
      <b/>
      <sz val="10"/>
      <name val="Arial"/>
      <family val="2"/>
    </font>
    <font>
      <sz val="11"/>
      <color rgb="FF006100"/>
      <name val="Arial"/>
      <family val="2"/>
    </font>
    <font>
      <b/>
      <sz val="14"/>
      <name val="Arial"/>
      <family val="2"/>
    </font>
    <font>
      <b/>
      <sz val="15"/>
      <color theme="3"/>
      <name val="Arial"/>
      <family val="2"/>
    </font>
    <font>
      <b/>
      <sz val="13"/>
      <color theme="3"/>
      <name val="Arial"/>
      <family val="2"/>
    </font>
    <font>
      <b/>
      <sz val="11"/>
      <color theme="3"/>
      <name val="Arial"/>
      <family val="2"/>
    </font>
    <font>
      <u/>
      <sz val="8"/>
      <color indexed="12"/>
      <name val="Arial"/>
      <family val="2"/>
    </font>
    <font>
      <u/>
      <sz val="10"/>
      <color indexed="30"/>
      <name val="Arial"/>
      <family val="2"/>
    </font>
    <font>
      <u/>
      <sz val="10"/>
      <color indexed="12"/>
      <name val="System"/>
      <family val="2"/>
    </font>
    <font>
      <u/>
      <sz val="10"/>
      <color indexed="12"/>
      <name val="Arial"/>
      <family val="2"/>
    </font>
    <font>
      <u/>
      <sz val="10"/>
      <color theme="10"/>
      <name val="Arial"/>
      <family val="2"/>
    </font>
    <font>
      <u/>
      <sz val="5"/>
      <color theme="10"/>
      <name val="Arial"/>
      <family val="2"/>
    </font>
    <font>
      <sz val="11"/>
      <color rgb="FF3F3F76"/>
      <name val="Arial"/>
      <family val="2"/>
    </font>
    <font>
      <sz val="11"/>
      <color rgb="FFFA7D00"/>
      <name val="Arial"/>
      <family val="2"/>
    </font>
    <font>
      <sz val="11"/>
      <color rgb="FF9C6500"/>
      <name val="Arial"/>
      <family val="2"/>
    </font>
    <font>
      <sz val="10"/>
      <name val="MS Sans Serif"/>
      <family val="2"/>
    </font>
    <font>
      <sz val="10"/>
      <color theme="1"/>
      <name val="Arial"/>
      <family val="2"/>
    </font>
    <font>
      <sz val="10"/>
      <name val="Tahoma"/>
      <family val="2"/>
    </font>
    <font>
      <b/>
      <sz val="11"/>
      <color rgb="FF3F3F3F"/>
      <name val="Arial"/>
      <family val="2"/>
    </font>
    <font>
      <b/>
      <sz val="8"/>
      <name val="Arial"/>
      <family val="2"/>
    </font>
    <font>
      <b/>
      <sz val="18"/>
      <color theme="3"/>
      <name val="Cambria"/>
      <family val="2"/>
    </font>
    <font>
      <b/>
      <sz val="11"/>
      <color indexed="8"/>
      <name val="Arial"/>
      <family val="2"/>
    </font>
    <font>
      <sz val="11"/>
      <color indexed="10"/>
      <name val="Arial"/>
      <family val="2"/>
    </font>
    <font>
      <u/>
      <sz val="10.45"/>
      <color indexed="12"/>
      <name val="Arial"/>
      <family val="2"/>
    </font>
    <font>
      <sz val="14"/>
      <name val="Arial"/>
      <family val="2"/>
    </font>
    <font>
      <i/>
      <sz val="7"/>
      <name val="Arial"/>
      <family val="2"/>
    </font>
    <font>
      <b/>
      <sz val="8"/>
      <color indexed="12"/>
      <name val="Arial"/>
      <family val="2"/>
    </font>
    <font>
      <sz val="12"/>
      <name val="Arial MT"/>
    </font>
    <font>
      <u/>
      <sz val="12"/>
      <color theme="10"/>
      <name val="Arial MT"/>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2"/>
      <color indexed="8"/>
      <name val="Arial"/>
      <family val="2"/>
    </font>
    <font>
      <u/>
      <sz val="8.6"/>
      <color theme="10"/>
      <name val="Arial"/>
      <family val="2"/>
    </font>
    <font>
      <sz val="10"/>
      <name val="Arial Cyr"/>
      <charset val="204"/>
    </font>
    <font>
      <sz val="9"/>
      <name val="Times New Roman"/>
      <family val="1"/>
    </font>
    <font>
      <b/>
      <sz val="9"/>
      <name val="Times New Roman"/>
      <family val="1"/>
    </font>
    <font>
      <sz val="12"/>
      <color indexed="9"/>
      <name val="Arial"/>
      <family val="2"/>
    </font>
    <font>
      <sz val="10"/>
      <color indexed="9"/>
      <name val="Arial"/>
      <family val="2"/>
    </font>
    <font>
      <sz val="12"/>
      <color indexed="20"/>
      <name val="Arial"/>
      <family val="2"/>
    </font>
    <font>
      <sz val="10"/>
      <color indexed="20"/>
      <name val="Arial"/>
      <family val="2"/>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sz val="12"/>
      <color theme="1"/>
      <name val="Arial"/>
      <family val="2"/>
    </font>
    <font>
      <u/>
      <sz val="12"/>
      <color theme="10"/>
      <name val="Arial"/>
      <family val="2"/>
    </font>
    <font>
      <sz val="11"/>
      <color theme="0" tint="-0.34998626667073579"/>
      <name val="Calibri"/>
      <family val="2"/>
      <scheme val="minor"/>
    </font>
    <font>
      <i/>
      <sz val="11"/>
      <color theme="0" tint="-0.34998626667073579"/>
      <name val="Calibri"/>
      <family val="2"/>
      <scheme val="minor"/>
    </font>
    <font>
      <sz val="11"/>
      <color theme="0" tint="-0.249977111117893"/>
      <name val="Calibri"/>
      <family val="2"/>
      <scheme val="minor"/>
    </font>
    <font>
      <sz val="12"/>
      <name val="Calibri"/>
      <family val="2"/>
      <scheme val="minor"/>
    </font>
    <font>
      <sz val="12"/>
      <color indexed="8"/>
      <name val="Calibri"/>
      <family val="2"/>
      <scheme val="minor"/>
    </font>
    <font>
      <sz val="11"/>
      <color indexed="8"/>
      <name val="Calibri"/>
      <family val="2"/>
      <scheme val="minor"/>
    </font>
    <font>
      <vertAlign val="superscript"/>
      <sz val="11"/>
      <color indexed="8"/>
      <name val="Calibri"/>
      <family val="2"/>
      <scheme val="minor"/>
    </font>
    <font>
      <b/>
      <sz val="12"/>
      <color theme="1"/>
      <name val="Calibri"/>
      <family val="2"/>
      <scheme val="minor"/>
    </font>
    <font>
      <sz val="10"/>
      <name val="Arial"/>
    </font>
    <font>
      <sz val="12"/>
      <name val="Calibri"/>
      <family val="2"/>
    </font>
    <font>
      <b/>
      <sz val="12"/>
      <color rgb="FF009999"/>
      <name val="Calibri"/>
      <family val="2"/>
    </font>
    <font>
      <sz val="12"/>
      <color rgb="FF009999"/>
      <name val="Calibri"/>
      <family val="2"/>
    </font>
    <font>
      <u/>
      <sz val="11"/>
      <color rgb="FF009999"/>
      <name val="Calibri"/>
      <family val="2"/>
      <scheme val="minor"/>
    </font>
    <font>
      <sz val="11"/>
      <color rgb="FF009999"/>
      <name val="Calibri"/>
      <family val="2"/>
      <scheme val="minor"/>
    </font>
    <font>
      <b/>
      <sz val="11"/>
      <color rgb="FF009999"/>
      <name val="Calibri"/>
      <family val="2"/>
      <scheme val="minor"/>
    </font>
    <font>
      <b/>
      <sz val="14"/>
      <color theme="3"/>
      <name val="Calibri"/>
      <family val="2"/>
      <scheme val="minor"/>
    </font>
    <font>
      <b/>
      <sz val="14"/>
      <color rgb="FF009999"/>
      <name val="Calibri"/>
      <family val="2"/>
      <scheme val="minor"/>
    </font>
    <font>
      <b/>
      <sz val="12"/>
      <color rgb="FF009999"/>
      <name val="Calibri"/>
      <family val="2"/>
      <scheme val="minor"/>
    </font>
    <font>
      <b/>
      <i/>
      <sz val="11"/>
      <color theme="1"/>
      <name val="Calibri"/>
      <family val="2"/>
      <scheme val="minor"/>
    </font>
    <font>
      <b/>
      <sz val="11"/>
      <color rgb="FFFF0000"/>
      <name val="Calibri"/>
      <family val="2"/>
      <scheme val="minor"/>
    </font>
  </fonts>
  <fills count="109">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9"/>
      </patternFill>
    </fill>
    <fill>
      <patternFill patternType="solid">
        <fgColor indexed="20"/>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4"/>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50"/>
      </bottom>
      <diagonal/>
    </border>
    <border>
      <left/>
      <right/>
      <top/>
      <bottom style="thick">
        <color theme="4" tint="0.49967955565050204"/>
      </bottom>
      <diagonal/>
    </border>
    <border>
      <left/>
      <right/>
      <top style="thin">
        <color indexed="64"/>
      </top>
      <bottom style="thin">
        <color indexed="64"/>
      </bottom>
      <diagonal/>
    </border>
    <border>
      <left/>
      <right/>
      <top style="thin">
        <color indexed="12"/>
      </top>
      <bottom style="thin">
        <color indexed="12"/>
      </bottom>
      <diagonal/>
    </border>
    <border>
      <left/>
      <right/>
      <top/>
      <bottom style="thin">
        <color indexed="12"/>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1729">
    <xf numFmtId="0" fontId="0" fillId="0" borderId="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6" applyNumberFormat="0" applyAlignment="0" applyProtection="0"/>
    <xf numFmtId="0" fontId="18" fillId="15" borderId="7" applyNumberFormat="0" applyAlignment="0" applyProtection="0"/>
    <xf numFmtId="0" fontId="19" fillId="15" borderId="6" applyNumberFormat="0" applyAlignment="0" applyProtection="0"/>
    <xf numFmtId="0" fontId="20" fillId="0" borderId="8" applyNumberFormat="0" applyFill="0" applyAlignment="0" applyProtection="0"/>
    <xf numFmtId="0" fontId="21" fillId="16" borderId="9" applyNumberFormat="0" applyAlignment="0" applyProtection="0"/>
    <xf numFmtId="0" fontId="1" fillId="0" borderId="0" applyNumberFormat="0" applyFill="0" applyBorder="0" applyAlignment="0" applyProtection="0"/>
    <xf numFmtId="0" fontId="9" fillId="17" borderId="10" applyNumberFormat="0" applyFont="0" applyAlignment="0" applyProtection="0"/>
    <xf numFmtId="0" fontId="22" fillId="0" borderId="0" applyNumberFormat="0" applyFill="0" applyBorder="0" applyAlignment="0" applyProtection="0"/>
    <xf numFmtId="0" fontId="7" fillId="0" borderId="11" applyNumberFormat="0" applyFill="0" applyAlignment="0" applyProtection="0"/>
    <xf numFmtId="0" fontId="23"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3" fillId="41" borderId="0" applyNumberFormat="0" applyBorder="0" applyAlignment="0" applyProtection="0"/>
    <xf numFmtId="164" fontId="27" fillId="0" borderId="0" applyFont="0" applyFill="0" applyBorder="0" applyAlignment="0" applyProtection="0"/>
    <xf numFmtId="0" fontId="25" fillId="0" borderId="0" applyNumberFormat="0" applyFill="0" applyBorder="0" applyAlignment="0" applyProtection="0"/>
    <xf numFmtId="0" fontId="28" fillId="0" borderId="0"/>
    <xf numFmtId="0" fontId="31" fillId="0" borderId="0"/>
    <xf numFmtId="0" fontId="28" fillId="0" borderId="0"/>
    <xf numFmtId="0" fontId="28" fillId="0" borderId="0"/>
    <xf numFmtId="0" fontId="28" fillId="0" borderId="0"/>
    <xf numFmtId="0" fontId="36" fillId="0" borderId="0" applyFill="0" applyBorder="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8" fillId="57" borderId="0" applyNumberFormat="0" applyBorder="0" applyAlignment="0" applyProtection="0"/>
    <xf numFmtId="0" fontId="38" fillId="43" borderId="0" applyNumberFormat="0" applyBorder="0" applyAlignment="0" applyProtection="0"/>
    <xf numFmtId="0" fontId="38" fillId="7"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44"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31" fillId="0" borderId="0" applyNumberFormat="0" applyFill="0" applyBorder="0" applyAlignment="0" applyProtection="0"/>
    <xf numFmtId="0" fontId="39" fillId="66" borderId="0" applyNumberFormat="0" applyBorder="0" applyAlignment="0" applyProtection="0"/>
    <xf numFmtId="0" fontId="40" fillId="0" borderId="0"/>
    <xf numFmtId="0" fontId="41" fillId="0" borderId="0">
      <alignment horizontal="right"/>
    </xf>
    <xf numFmtId="0" fontId="42" fillId="0" borderId="0"/>
    <xf numFmtId="0" fontId="32" fillId="0" borderId="0"/>
    <xf numFmtId="0" fontId="43" fillId="0" borderId="0"/>
    <xf numFmtId="0" fontId="44" fillId="0" borderId="14" applyNumberFormat="0" applyAlignment="0"/>
    <xf numFmtId="0" fontId="45" fillId="0" borderId="0" applyAlignment="0">
      <alignment horizontal="left"/>
    </xf>
    <xf numFmtId="0" fontId="45" fillId="0" borderId="0">
      <alignment horizontal="right"/>
    </xf>
    <xf numFmtId="169" fontId="45" fillId="0" borderId="0">
      <alignment horizontal="right"/>
    </xf>
    <xf numFmtId="167" fontId="46" fillId="0" borderId="0">
      <alignment horizontal="right"/>
    </xf>
    <xf numFmtId="0" fontId="47" fillId="0" borderId="0"/>
    <xf numFmtId="0" fontId="48" fillId="67" borderId="6" applyNumberFormat="0" applyAlignment="0" applyProtection="0"/>
    <xf numFmtId="0" fontId="31" fillId="68" borderId="0">
      <protection locked="0"/>
    </xf>
    <xf numFmtId="0" fontId="49" fillId="69" borderId="9" applyNumberFormat="0" applyAlignment="0" applyProtection="0"/>
    <xf numFmtId="0" fontId="31" fillId="42" borderId="13">
      <alignment horizontal="center" vertical="center"/>
      <protection locked="0"/>
    </xf>
    <xf numFmtId="164" fontId="5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9" fillId="0" borderId="0" applyFont="0" applyFill="0" applyBorder="0" applyAlignment="0" applyProtection="0"/>
    <xf numFmtId="164" fontId="51" fillId="0" borderId="0" applyFont="0" applyFill="0" applyBorder="0" applyAlignment="0" applyProtection="0"/>
    <xf numFmtId="164" fontId="27" fillId="0" borderId="0" applyFont="0" applyFill="0" applyBorder="0" applyAlignment="0" applyProtection="0"/>
    <xf numFmtId="0" fontId="31" fillId="0" borderId="0"/>
    <xf numFmtId="3" fontId="34" fillId="70" borderId="0">
      <alignment horizontal="right"/>
    </xf>
    <xf numFmtId="0" fontId="52" fillId="0" borderId="0" applyNumberFormat="0" applyFill="0" applyBorder="0" applyAlignment="0" applyProtection="0"/>
    <xf numFmtId="0" fontId="31" fillId="71" borderId="0">
      <protection locked="0"/>
    </xf>
    <xf numFmtId="0" fontId="53" fillId="42" borderId="0">
      <alignment vertical="center"/>
      <protection locked="0"/>
    </xf>
    <xf numFmtId="0" fontId="53" fillId="0" borderId="0">
      <protection locked="0"/>
    </xf>
    <xf numFmtId="0" fontId="54" fillId="72" borderId="0" applyNumberFormat="0" applyBorder="0" applyAlignment="0" applyProtection="0"/>
    <xf numFmtId="0" fontId="55" fillId="0" borderId="0">
      <protection locked="0"/>
    </xf>
    <xf numFmtId="0" fontId="56" fillId="0" borderId="3" applyNumberFormat="0" applyFill="0" applyAlignment="0" applyProtection="0"/>
    <xf numFmtId="0" fontId="57" fillId="0" borderId="15"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1" fillId="0" borderId="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73" borderId="6" applyNumberFormat="0" applyAlignment="0" applyProtection="0"/>
    <xf numFmtId="0" fontId="66" fillId="0" borderId="8" applyNumberFormat="0" applyFill="0" applyAlignment="0" applyProtection="0"/>
    <xf numFmtId="0" fontId="67" fillId="74" borderId="0" applyNumberFormat="0" applyBorder="0" applyAlignment="0" applyProtection="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8" fillId="0" borderId="0"/>
    <xf numFmtId="0" fontId="68" fillId="0" borderId="0"/>
    <xf numFmtId="0" fontId="68" fillId="0" borderId="0"/>
    <xf numFmtId="0" fontId="3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9" fillId="0" borderId="0"/>
    <xf numFmtId="0" fontId="9" fillId="0" borderId="0"/>
    <xf numFmtId="0" fontId="9" fillId="0" borderId="0"/>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9" fillId="0" borderId="0"/>
    <xf numFmtId="0" fontId="70" fillId="0" borderId="0"/>
    <xf numFmtId="0" fontId="51" fillId="0" borderId="0"/>
    <xf numFmtId="0" fontId="31" fillId="75" borderId="10" applyNumberFormat="0" applyFont="0" applyAlignment="0" applyProtection="0"/>
    <xf numFmtId="0" fontId="71" fillId="67" borderId="7" applyNumberFormat="0" applyAlignment="0" applyProtection="0"/>
    <xf numFmtId="169" fontId="50" fillId="0" borderId="0" applyFont="0" applyFill="0" applyBorder="0" applyAlignment="0" applyProtection="0"/>
    <xf numFmtId="0" fontId="31" fillId="0" borderId="0"/>
    <xf numFmtId="0" fontId="31" fillId="42" borderId="16">
      <alignment vertical="center"/>
      <protection locked="0"/>
    </xf>
    <xf numFmtId="0" fontId="31" fillId="0" borderId="0"/>
    <xf numFmtId="0" fontId="72" fillId="0" borderId="0">
      <alignment horizontal="left"/>
    </xf>
    <xf numFmtId="0" fontId="36" fillId="0" borderId="0">
      <alignment horizontal="left"/>
    </xf>
    <xf numFmtId="0" fontId="36" fillId="0" borderId="0">
      <alignment horizontal="center" vertical="center" wrapText="1"/>
    </xf>
    <xf numFmtId="0" fontId="36" fillId="0" borderId="0">
      <alignment horizontal="left" vertical="center" wrapText="1"/>
    </xf>
    <xf numFmtId="0" fontId="36" fillId="0" borderId="0">
      <alignment horizontal="left" vertical="center" wrapText="1"/>
    </xf>
    <xf numFmtId="0" fontId="36" fillId="0" borderId="0">
      <alignment horizontal="right"/>
    </xf>
    <xf numFmtId="0" fontId="31" fillId="0" borderId="0"/>
    <xf numFmtId="0" fontId="31" fillId="68" borderId="0">
      <protection locked="0"/>
    </xf>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xf numFmtId="0" fontId="31" fillId="0" borderId="0"/>
    <xf numFmtId="0" fontId="7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1" fillId="0" borderId="0"/>
    <xf numFmtId="0" fontId="36" fillId="0" borderId="0" applyFill="0" applyBorder="0"/>
    <xf numFmtId="169" fontId="50" fillId="0" borderId="0" applyFont="0" applyFill="0" applyBorder="0" applyAlignment="0" applyProtection="0"/>
    <xf numFmtId="0" fontId="36" fillId="0" borderId="0" applyFill="0" applyBorder="0"/>
    <xf numFmtId="169" fontId="50" fillId="0" borderId="0" applyFont="0" applyFill="0" applyBorder="0" applyAlignment="0" applyProtection="0"/>
    <xf numFmtId="0" fontId="36" fillId="0" borderId="0" applyFill="0" applyBorder="0"/>
    <xf numFmtId="169" fontId="50" fillId="0" borderId="0" applyFont="0" applyFill="0" applyBorder="0" applyAlignment="0" applyProtection="0"/>
    <xf numFmtId="164" fontId="9" fillId="0" borderId="0" applyFont="0" applyFill="0" applyBorder="0" applyAlignment="0" applyProtection="0"/>
    <xf numFmtId="0" fontId="31" fillId="0" borderId="0"/>
    <xf numFmtId="164" fontId="9" fillId="0" borderId="0" applyFont="0" applyFill="0" applyBorder="0" applyAlignment="0" applyProtection="0"/>
    <xf numFmtId="0" fontId="63" fillId="0" borderId="0" applyNumberFormat="0" applyFill="0" applyBorder="0" applyAlignment="0" applyProtection="0"/>
    <xf numFmtId="0" fontId="9" fillId="0" borderId="0"/>
    <xf numFmtId="0" fontId="69" fillId="0" borderId="0"/>
    <xf numFmtId="0" fontId="31" fillId="0" borderId="0"/>
    <xf numFmtId="174" fontId="31" fillId="0" borderId="0"/>
    <xf numFmtId="174" fontId="31" fillId="0" borderId="0"/>
    <xf numFmtId="0" fontId="31" fillId="0" borderId="0"/>
    <xf numFmtId="0" fontId="78" fillId="0" borderId="0">
      <alignment wrapText="1"/>
    </xf>
    <xf numFmtId="0" fontId="72" fillId="76" borderId="0">
      <alignment horizontal="right" vertical="top" wrapText="1"/>
    </xf>
    <xf numFmtId="0" fontId="79" fillId="0" borderId="0"/>
    <xf numFmtId="172" fontId="36" fillId="0" borderId="0">
      <alignment wrapText="1"/>
      <protection locked="0"/>
    </xf>
    <xf numFmtId="172" fontId="36" fillId="0" borderId="0">
      <alignment wrapText="1"/>
      <protection locked="0"/>
    </xf>
    <xf numFmtId="172" fontId="36" fillId="0" borderId="0">
      <alignment wrapText="1"/>
      <protection locked="0"/>
    </xf>
    <xf numFmtId="170" fontId="36" fillId="0" borderId="0">
      <alignment wrapText="1"/>
      <protection locked="0"/>
    </xf>
    <xf numFmtId="170" fontId="72" fillId="77" borderId="0">
      <alignment wrapText="1"/>
      <protection locked="0"/>
    </xf>
    <xf numFmtId="173" fontId="72" fillId="76" borderId="17">
      <alignment wrapText="1"/>
    </xf>
    <xf numFmtId="171" fontId="72" fillId="76" borderId="17">
      <alignment wrapText="1"/>
    </xf>
    <xf numFmtId="0" fontId="79" fillId="0" borderId="18">
      <alignment horizontal="right"/>
    </xf>
    <xf numFmtId="0" fontId="79" fillId="0" borderId="18">
      <alignment horizontal="right"/>
    </xf>
    <xf numFmtId="0" fontId="79" fillId="0" borderId="18">
      <alignment horizontal="right"/>
    </xf>
    <xf numFmtId="164" fontId="27" fillId="0" borderId="0" applyFont="0" applyFill="0" applyBorder="0" applyAlignment="0" applyProtection="0"/>
    <xf numFmtId="0" fontId="31" fillId="0" borderId="0"/>
    <xf numFmtId="0" fontId="31" fillId="0" borderId="0"/>
    <xf numFmtId="0" fontId="29" fillId="0" borderId="0"/>
    <xf numFmtId="0" fontId="31" fillId="0" borderId="0"/>
    <xf numFmtId="3" fontId="80" fillId="70" borderId="0"/>
    <xf numFmtId="0" fontId="81" fillId="0" borderId="0" applyNumberFormat="0" applyFill="0" applyBorder="0" applyAlignment="0" applyProtection="0">
      <alignment vertical="top"/>
      <protection locked="0"/>
    </xf>
    <xf numFmtId="0" fontId="31" fillId="0" borderId="0"/>
    <xf numFmtId="9" fontId="31" fillId="0" borderId="0" applyFont="0" applyFill="0" applyBorder="0" applyAlignment="0" applyProtection="0"/>
    <xf numFmtId="0" fontId="31" fillId="0" borderId="0"/>
    <xf numFmtId="0" fontId="82" fillId="0" borderId="0">
      <alignment vertical="top"/>
    </xf>
    <xf numFmtId="0" fontId="82" fillId="0" borderId="0">
      <alignment vertical="top"/>
    </xf>
    <xf numFmtId="0" fontId="31" fillId="0" borderId="0"/>
    <xf numFmtId="164" fontId="31" fillId="0" borderId="0" applyFont="0" applyFill="0" applyBorder="0" applyAlignment="0" applyProtection="0"/>
    <xf numFmtId="164" fontId="31" fillId="0" borderId="0" applyFont="0" applyFill="0" applyBorder="0" applyAlignment="0" applyProtection="0"/>
    <xf numFmtId="0" fontId="69" fillId="0" borderId="0"/>
    <xf numFmtId="9" fontId="31" fillId="0" borderId="0" applyFont="0" applyFill="0" applyBorder="0" applyAlignment="0" applyProtection="0"/>
    <xf numFmtId="9" fontId="31" fillId="0" borderId="0" applyFont="0" applyFill="0" applyBorder="0" applyAlignment="0" applyProtection="0"/>
    <xf numFmtId="0" fontId="69" fillId="19" borderId="0" applyNumberFormat="0" applyBorder="0" applyAlignment="0" applyProtection="0"/>
    <xf numFmtId="0" fontId="69" fillId="23"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35" borderId="0" applyNumberFormat="0" applyBorder="0" applyAlignment="0" applyProtection="0"/>
    <xf numFmtId="0" fontId="69" fillId="39" borderId="0" applyNumberFormat="0" applyBorder="0" applyAlignment="0" applyProtection="0"/>
    <xf numFmtId="0" fontId="69" fillId="20" borderId="0" applyNumberFormat="0" applyBorder="0" applyAlignment="0" applyProtection="0"/>
    <xf numFmtId="0" fontId="69" fillId="24" borderId="0" applyNumberFormat="0" applyBorder="0" applyAlignment="0" applyProtection="0"/>
    <xf numFmtId="0" fontId="69" fillId="28" borderId="0" applyNumberFormat="0" applyBorder="0" applyAlignment="0" applyProtection="0"/>
    <xf numFmtId="0" fontId="69" fillId="32" borderId="0" applyNumberFormat="0" applyBorder="0" applyAlignment="0" applyProtection="0"/>
    <xf numFmtId="0" fontId="69" fillId="36" borderId="0" applyNumberFormat="0" applyBorder="0" applyAlignment="0" applyProtection="0"/>
    <xf numFmtId="0" fontId="69" fillId="40" borderId="0" applyNumberFormat="0" applyBorder="0" applyAlignment="0" applyProtection="0"/>
    <xf numFmtId="0" fontId="83" fillId="21" borderId="0" applyNumberFormat="0" applyBorder="0" applyAlignment="0" applyProtection="0"/>
    <xf numFmtId="0" fontId="83" fillId="25" borderId="0" applyNumberFormat="0" applyBorder="0" applyAlignment="0" applyProtection="0"/>
    <xf numFmtId="0" fontId="83" fillId="29" borderId="0" applyNumberFormat="0" applyBorder="0" applyAlignment="0" applyProtection="0"/>
    <xf numFmtId="0" fontId="83" fillId="33" borderId="0" applyNumberFormat="0" applyBorder="0" applyAlignment="0" applyProtection="0"/>
    <xf numFmtId="0" fontId="83" fillId="37" borderId="0" applyNumberFormat="0" applyBorder="0" applyAlignment="0" applyProtection="0"/>
    <xf numFmtId="0" fontId="83" fillId="41" borderId="0" applyNumberFormat="0" applyBorder="0" applyAlignment="0" applyProtection="0"/>
    <xf numFmtId="0" fontId="83" fillId="18" borderId="0" applyNumberFormat="0" applyBorder="0" applyAlignment="0" applyProtection="0"/>
    <xf numFmtId="0" fontId="83" fillId="22" borderId="0" applyNumberFormat="0" applyBorder="0" applyAlignment="0" applyProtection="0"/>
    <xf numFmtId="0" fontId="83" fillId="26" borderId="0" applyNumberFormat="0" applyBorder="0" applyAlignment="0" applyProtection="0"/>
    <xf numFmtId="0" fontId="83" fillId="30" borderId="0" applyNumberFormat="0" applyBorder="0" applyAlignment="0" applyProtection="0"/>
    <xf numFmtId="0" fontId="83" fillId="34" borderId="0" applyNumberFormat="0" applyBorder="0" applyAlignment="0" applyProtection="0"/>
    <xf numFmtId="0" fontId="83" fillId="38" borderId="0" applyNumberFormat="0" applyBorder="0" applyAlignment="0" applyProtection="0"/>
    <xf numFmtId="0" fontId="84" fillId="12" borderId="0" applyNumberFormat="0" applyBorder="0" applyAlignment="0" applyProtection="0"/>
    <xf numFmtId="0" fontId="85" fillId="15" borderId="6" applyNumberFormat="0" applyAlignment="0" applyProtection="0"/>
    <xf numFmtId="0" fontId="86" fillId="16" borderId="9" applyNumberFormat="0" applyAlignment="0" applyProtection="0"/>
    <xf numFmtId="175" fontId="31" fillId="0" borderId="0" applyFill="0" applyBorder="0" applyAlignment="0" applyProtection="0"/>
    <xf numFmtId="0" fontId="87" fillId="0" borderId="0" applyNumberFormat="0" applyFill="0" applyBorder="0" applyAlignment="0" applyProtection="0"/>
    <xf numFmtId="0" fontId="88" fillId="11" borderId="0" applyNumberFormat="0" applyBorder="0" applyAlignment="0" applyProtection="0"/>
    <xf numFmtId="0" fontId="57" fillId="0" borderId="4" applyNumberFormat="0" applyFill="0" applyAlignment="0" applyProtection="0"/>
    <xf numFmtId="0" fontId="89" fillId="14" borderId="6" applyNumberFormat="0" applyAlignment="0" applyProtection="0"/>
    <xf numFmtId="0" fontId="90" fillId="0" borderId="8" applyNumberFormat="0" applyFill="0" applyAlignment="0" applyProtection="0"/>
    <xf numFmtId="0" fontId="91" fillId="13" borderId="0" applyNumberFormat="0" applyBorder="0" applyAlignment="0" applyProtection="0"/>
    <xf numFmtId="0" fontId="69" fillId="17" borderId="10" applyNumberFormat="0" applyFont="0" applyAlignment="0" applyProtection="0"/>
    <xf numFmtId="0" fontId="92" fillId="15" borderId="7" applyNumberFormat="0" applyAlignment="0" applyProtection="0"/>
    <xf numFmtId="9" fontId="31" fillId="0" borderId="0" applyFill="0" applyBorder="0" applyAlignment="0" applyProtection="0"/>
    <xf numFmtId="9" fontId="69" fillId="0" borderId="0" applyFont="0" applyFill="0" applyBorder="0" applyAlignment="0" applyProtection="0"/>
    <xf numFmtId="0" fontId="93" fillId="0" borderId="11" applyNumberFormat="0" applyFill="0" applyAlignment="0" applyProtection="0"/>
    <xf numFmtId="0" fontId="35" fillId="0" borderId="0" applyNumberFormat="0" applyFill="0" applyBorder="0" applyAlignment="0" applyProtection="0"/>
    <xf numFmtId="0" fontId="31" fillId="0" borderId="0"/>
    <xf numFmtId="0" fontId="29" fillId="0" borderId="0"/>
    <xf numFmtId="0" fontId="26" fillId="0" borderId="0"/>
    <xf numFmtId="0" fontId="29" fillId="0" borderId="0"/>
    <xf numFmtId="0" fontId="33" fillId="0" borderId="0"/>
    <xf numFmtId="164" fontId="33" fillId="0" borderId="0" applyFont="0" applyFill="0" applyBorder="0" applyAlignment="0" applyProtection="0"/>
    <xf numFmtId="0" fontId="31" fillId="0" borderId="0"/>
    <xf numFmtId="164" fontId="31" fillId="0" borderId="0" applyFont="0" applyFill="0" applyBorder="0" applyAlignment="0" applyProtection="0"/>
    <xf numFmtId="0" fontId="30" fillId="0" borderId="0"/>
    <xf numFmtId="0" fontId="9" fillId="0" borderId="0"/>
    <xf numFmtId="164" fontId="27" fillId="0" borderId="0" applyFont="0" applyFill="0" applyBorder="0" applyAlignment="0" applyProtection="0"/>
    <xf numFmtId="0" fontId="24" fillId="0" borderId="0" applyNumberFormat="0" applyFill="0" applyBorder="0" applyAlignment="0" applyProtection="0">
      <alignment vertical="top"/>
      <protection locked="0"/>
    </xf>
    <xf numFmtId="0" fontId="36" fillId="0" borderId="0" applyFill="0" applyBorder="0"/>
    <xf numFmtId="0" fontId="9" fillId="17" borderId="10" applyNumberFormat="0" applyFont="0" applyAlignment="0" applyProtection="0"/>
    <xf numFmtId="9" fontId="9" fillId="0" borderId="0" applyFont="0" applyFill="0" applyBorder="0" applyAlignment="0" applyProtection="0"/>
    <xf numFmtId="0" fontId="31" fillId="0" borderId="0"/>
    <xf numFmtId="0" fontId="31" fillId="0" borderId="0"/>
    <xf numFmtId="0" fontId="31" fillId="0" borderId="0"/>
    <xf numFmtId="0" fontId="29" fillId="0" borderId="0"/>
    <xf numFmtId="0" fontId="95" fillId="0" borderId="0" applyNumberFormat="0" applyFill="0" applyBorder="0" applyAlignment="0" applyProtection="0">
      <alignment vertical="top"/>
      <protection locked="0"/>
    </xf>
    <xf numFmtId="0" fontId="96" fillId="0" borderId="0" applyNumberFormat="0" applyFont="0" applyFill="0" applyBorder="0" applyProtection="0">
      <alignment horizontal="left" vertical="center" indent="5"/>
    </xf>
    <xf numFmtId="4" fontId="97" fillId="78" borderId="2">
      <alignment horizontal="right" vertical="center"/>
    </xf>
    <xf numFmtId="4" fontId="98" fillId="0" borderId="12" applyFill="0" applyBorder="0" applyProtection="0">
      <alignment horizontal="right" vertical="center"/>
    </xf>
    <xf numFmtId="176" fontId="77" fillId="0" borderId="0">
      <alignment horizontal="left" vertical="center"/>
    </xf>
    <xf numFmtId="4" fontId="97" fillId="0" borderId="19">
      <alignment horizontal="right" vertical="center"/>
    </xf>
    <xf numFmtId="0" fontId="31" fillId="0" borderId="0"/>
    <xf numFmtId="0" fontId="96" fillId="79" borderId="0" applyNumberFormat="0" applyFont="0" applyBorder="0" applyAlignment="0" applyProtection="0"/>
    <xf numFmtId="176" fontId="28" fillId="0" borderId="0" applyFill="0" applyBorder="0" applyAlignment="0" applyProtection="0"/>
    <xf numFmtId="0" fontId="31" fillId="0" borderId="0"/>
    <xf numFmtId="0" fontId="97" fillId="79" borderId="2"/>
    <xf numFmtId="4" fontId="97" fillId="0" borderId="0"/>
    <xf numFmtId="0" fontId="9" fillId="0" borderId="0"/>
    <xf numFmtId="0" fontId="31" fillId="0" borderId="0"/>
    <xf numFmtId="0" fontId="31" fillId="0" borderId="0"/>
    <xf numFmtId="0" fontId="94" fillId="80" borderId="0" applyNumberFormat="0" applyBorder="0" applyAlignment="0" applyProtection="0"/>
    <xf numFmtId="0" fontId="82" fillId="80" borderId="0" applyNumberFormat="0" applyBorder="0" applyAlignment="0" applyProtection="0"/>
    <xf numFmtId="0" fontId="94" fillId="80" borderId="0" applyNumberFormat="0" applyBorder="0" applyAlignment="0" applyProtection="0"/>
    <xf numFmtId="0" fontId="82" fillId="80" borderId="0" applyNumberFormat="0" applyBorder="0" applyAlignment="0" applyProtection="0"/>
    <xf numFmtId="0" fontId="82" fillId="80" borderId="0" applyNumberFormat="0" applyBorder="0" applyAlignment="0" applyProtection="0"/>
    <xf numFmtId="0" fontId="82" fillId="80" borderId="0" applyNumberFormat="0" applyBorder="0" applyAlignment="0" applyProtection="0"/>
    <xf numFmtId="0" fontId="94" fillId="80" borderId="0" applyNumberFormat="0" applyBorder="0" applyAlignment="0" applyProtection="0"/>
    <xf numFmtId="0" fontId="94" fillId="81" borderId="0" applyNumberFormat="0" applyBorder="0" applyAlignment="0" applyProtection="0"/>
    <xf numFmtId="0" fontId="82" fillId="81" borderId="0" applyNumberFormat="0" applyBorder="0" applyAlignment="0" applyProtection="0"/>
    <xf numFmtId="0" fontId="94" fillId="81" borderId="0" applyNumberFormat="0" applyBorder="0" applyAlignment="0" applyProtection="0"/>
    <xf numFmtId="0" fontId="82" fillId="81" borderId="0" applyNumberFormat="0" applyBorder="0" applyAlignment="0" applyProtection="0"/>
    <xf numFmtId="0" fontId="82" fillId="81" borderId="0" applyNumberFormat="0" applyBorder="0" applyAlignment="0" applyProtection="0"/>
    <xf numFmtId="0" fontId="82" fillId="81" borderId="0" applyNumberFormat="0" applyBorder="0" applyAlignment="0" applyProtection="0"/>
    <xf numFmtId="0" fontId="94" fillId="81" borderId="0" applyNumberFormat="0" applyBorder="0" applyAlignment="0" applyProtection="0"/>
    <xf numFmtId="0" fontId="94" fillId="82" borderId="0" applyNumberFormat="0" applyBorder="0" applyAlignment="0" applyProtection="0"/>
    <xf numFmtId="0" fontId="82" fillId="82" borderId="0" applyNumberFormat="0" applyBorder="0" applyAlignment="0" applyProtection="0"/>
    <xf numFmtId="0" fontId="94" fillId="82" borderId="0" applyNumberFormat="0" applyBorder="0" applyAlignment="0" applyProtection="0"/>
    <xf numFmtId="0" fontId="82" fillId="82" borderId="0" applyNumberFormat="0" applyBorder="0" applyAlignment="0" applyProtection="0"/>
    <xf numFmtId="0" fontId="82" fillId="82" borderId="0" applyNumberFormat="0" applyBorder="0" applyAlignment="0" applyProtection="0"/>
    <xf numFmtId="0" fontId="82" fillId="82" borderId="0" applyNumberFormat="0" applyBorder="0" applyAlignment="0" applyProtection="0"/>
    <xf numFmtId="0" fontId="94" fillId="82" borderId="0" applyNumberFormat="0" applyBorder="0" applyAlignment="0" applyProtection="0"/>
    <xf numFmtId="0" fontId="94" fillId="83" borderId="0" applyNumberFormat="0" applyBorder="0" applyAlignment="0" applyProtection="0"/>
    <xf numFmtId="0" fontId="82" fillId="83" borderId="0" applyNumberFormat="0" applyBorder="0" applyAlignment="0" applyProtection="0"/>
    <xf numFmtId="0" fontId="94" fillId="83" borderId="0" applyNumberFormat="0" applyBorder="0" applyAlignment="0" applyProtection="0"/>
    <xf numFmtId="0" fontId="82" fillId="83" borderId="0" applyNumberFormat="0" applyBorder="0" applyAlignment="0" applyProtection="0"/>
    <xf numFmtId="0" fontId="82" fillId="83" borderId="0" applyNumberFormat="0" applyBorder="0" applyAlignment="0" applyProtection="0"/>
    <xf numFmtId="0" fontId="82" fillId="83" borderId="0" applyNumberFormat="0" applyBorder="0" applyAlignment="0" applyProtection="0"/>
    <xf numFmtId="0" fontId="94" fillId="83" borderId="0" applyNumberFormat="0" applyBorder="0" applyAlignment="0" applyProtection="0"/>
    <xf numFmtId="0" fontId="94" fillId="84" borderId="0" applyNumberFormat="0" applyBorder="0" applyAlignment="0" applyProtection="0"/>
    <xf numFmtId="0" fontId="82" fillId="84" borderId="0" applyNumberFormat="0" applyBorder="0" applyAlignment="0" applyProtection="0"/>
    <xf numFmtId="0" fontId="94" fillId="84" borderId="0" applyNumberFormat="0" applyBorder="0" applyAlignment="0" applyProtection="0"/>
    <xf numFmtId="0" fontId="82" fillId="84" borderId="0" applyNumberFormat="0" applyBorder="0" applyAlignment="0" applyProtection="0"/>
    <xf numFmtId="0" fontId="82" fillId="84" borderId="0" applyNumberFormat="0" applyBorder="0" applyAlignment="0" applyProtection="0"/>
    <xf numFmtId="0" fontId="82" fillId="84" borderId="0" applyNumberFormat="0" applyBorder="0" applyAlignment="0" applyProtection="0"/>
    <xf numFmtId="0" fontId="94" fillId="84" borderId="0" applyNumberFormat="0" applyBorder="0" applyAlignment="0" applyProtection="0"/>
    <xf numFmtId="0" fontId="94" fillId="85" borderId="0" applyNumberFormat="0" applyBorder="0" applyAlignment="0" applyProtection="0"/>
    <xf numFmtId="0" fontId="82" fillId="85" borderId="0" applyNumberFormat="0" applyBorder="0" applyAlignment="0" applyProtection="0"/>
    <xf numFmtId="0" fontId="94" fillId="85" borderId="0" applyNumberFormat="0" applyBorder="0" applyAlignment="0" applyProtection="0"/>
    <xf numFmtId="0" fontId="82" fillId="85" borderId="0" applyNumberFormat="0" applyBorder="0" applyAlignment="0" applyProtection="0"/>
    <xf numFmtId="0" fontId="82" fillId="85" borderId="0" applyNumberFormat="0" applyBorder="0" applyAlignment="0" applyProtection="0"/>
    <xf numFmtId="0" fontId="82" fillId="85" borderId="0" applyNumberFormat="0" applyBorder="0" applyAlignment="0" applyProtection="0"/>
    <xf numFmtId="0" fontId="94" fillId="85" borderId="0" applyNumberFormat="0" applyBorder="0" applyAlignment="0" applyProtection="0"/>
    <xf numFmtId="0" fontId="94" fillId="86" borderId="0" applyNumberFormat="0" applyBorder="0" applyAlignment="0" applyProtection="0"/>
    <xf numFmtId="0" fontId="82" fillId="86" borderId="0" applyNumberFormat="0" applyBorder="0" applyAlignment="0" applyProtection="0"/>
    <xf numFmtId="0" fontId="94" fillId="86" borderId="0" applyNumberFormat="0" applyBorder="0" applyAlignment="0" applyProtection="0"/>
    <xf numFmtId="0" fontId="82" fillId="86" borderId="0" applyNumberFormat="0" applyBorder="0" applyAlignment="0" applyProtection="0"/>
    <xf numFmtId="0" fontId="82" fillId="86" borderId="0" applyNumberFormat="0" applyBorder="0" applyAlignment="0" applyProtection="0"/>
    <xf numFmtId="0" fontId="82" fillId="86" borderId="0" applyNumberFormat="0" applyBorder="0" applyAlignment="0" applyProtection="0"/>
    <xf numFmtId="0" fontId="94" fillId="86" borderId="0" applyNumberFormat="0" applyBorder="0" applyAlignment="0" applyProtection="0"/>
    <xf numFmtId="0" fontId="94" fillId="87" borderId="0" applyNumberFormat="0" applyBorder="0" applyAlignment="0" applyProtection="0"/>
    <xf numFmtId="0" fontId="82" fillId="87" borderId="0" applyNumberFormat="0" applyBorder="0" applyAlignment="0" applyProtection="0"/>
    <xf numFmtId="0" fontId="94" fillId="87" borderId="0" applyNumberFormat="0" applyBorder="0" applyAlignment="0" applyProtection="0"/>
    <xf numFmtId="0" fontId="82" fillId="87" borderId="0" applyNumberFormat="0" applyBorder="0" applyAlignment="0" applyProtection="0"/>
    <xf numFmtId="0" fontId="82" fillId="87" borderId="0" applyNumberFormat="0" applyBorder="0" applyAlignment="0" applyProtection="0"/>
    <xf numFmtId="0" fontId="82" fillId="87" borderId="0" applyNumberFormat="0" applyBorder="0" applyAlignment="0" applyProtection="0"/>
    <xf numFmtId="0" fontId="94" fillId="87" borderId="0" applyNumberFormat="0" applyBorder="0" applyAlignment="0" applyProtection="0"/>
    <xf numFmtId="0" fontId="94" fillId="88" borderId="0" applyNumberFormat="0" applyBorder="0" applyAlignment="0" applyProtection="0"/>
    <xf numFmtId="0" fontId="82" fillId="88" borderId="0" applyNumberFormat="0" applyBorder="0" applyAlignment="0" applyProtection="0"/>
    <xf numFmtId="0" fontId="94" fillId="88" borderId="0" applyNumberFormat="0" applyBorder="0" applyAlignment="0" applyProtection="0"/>
    <xf numFmtId="0" fontId="82" fillId="88" borderId="0" applyNumberFormat="0" applyBorder="0" applyAlignment="0" applyProtection="0"/>
    <xf numFmtId="0" fontId="82" fillId="88" borderId="0" applyNumberFormat="0" applyBorder="0" applyAlignment="0" applyProtection="0"/>
    <xf numFmtId="0" fontId="82" fillId="88" borderId="0" applyNumberFormat="0" applyBorder="0" applyAlignment="0" applyProtection="0"/>
    <xf numFmtId="0" fontId="94" fillId="88" borderId="0" applyNumberFormat="0" applyBorder="0" applyAlignment="0" applyProtection="0"/>
    <xf numFmtId="0" fontId="94" fillId="83" borderId="0" applyNumberFormat="0" applyBorder="0" applyAlignment="0" applyProtection="0"/>
    <xf numFmtId="0" fontId="82" fillId="83" borderId="0" applyNumberFormat="0" applyBorder="0" applyAlignment="0" applyProtection="0"/>
    <xf numFmtId="0" fontId="94" fillId="83" borderId="0" applyNumberFormat="0" applyBorder="0" applyAlignment="0" applyProtection="0"/>
    <xf numFmtId="0" fontId="82" fillId="83" borderId="0" applyNumberFormat="0" applyBorder="0" applyAlignment="0" applyProtection="0"/>
    <xf numFmtId="0" fontId="82" fillId="83" borderId="0" applyNumberFormat="0" applyBorder="0" applyAlignment="0" applyProtection="0"/>
    <xf numFmtId="0" fontId="82" fillId="83" borderId="0" applyNumberFormat="0" applyBorder="0" applyAlignment="0" applyProtection="0"/>
    <xf numFmtId="0" fontId="94" fillId="83" borderId="0" applyNumberFormat="0" applyBorder="0" applyAlignment="0" applyProtection="0"/>
    <xf numFmtId="0" fontId="94" fillId="86" borderId="0" applyNumberFormat="0" applyBorder="0" applyAlignment="0" applyProtection="0"/>
    <xf numFmtId="0" fontId="82" fillId="86" borderId="0" applyNumberFormat="0" applyBorder="0" applyAlignment="0" applyProtection="0"/>
    <xf numFmtId="0" fontId="94" fillId="86" borderId="0" applyNumberFormat="0" applyBorder="0" applyAlignment="0" applyProtection="0"/>
    <xf numFmtId="0" fontId="82" fillId="86" borderId="0" applyNumberFormat="0" applyBorder="0" applyAlignment="0" applyProtection="0"/>
    <xf numFmtId="0" fontId="82" fillId="86" borderId="0" applyNumberFormat="0" applyBorder="0" applyAlignment="0" applyProtection="0"/>
    <xf numFmtId="0" fontId="82" fillId="86" borderId="0" applyNumberFormat="0" applyBorder="0" applyAlignment="0" applyProtection="0"/>
    <xf numFmtId="0" fontId="94" fillId="86" borderId="0" applyNumberFormat="0" applyBorder="0" applyAlignment="0" applyProtection="0"/>
    <xf numFmtId="0" fontId="94" fillId="89" borderId="0" applyNumberFormat="0" applyBorder="0" applyAlignment="0" applyProtection="0"/>
    <xf numFmtId="0" fontId="82" fillId="89" borderId="0" applyNumberFormat="0" applyBorder="0" applyAlignment="0" applyProtection="0"/>
    <xf numFmtId="0" fontId="94" fillId="89" borderId="0" applyNumberFormat="0" applyBorder="0" applyAlignment="0" applyProtection="0"/>
    <xf numFmtId="0" fontId="82" fillId="89" borderId="0" applyNumberFormat="0" applyBorder="0" applyAlignment="0" applyProtection="0"/>
    <xf numFmtId="0" fontId="82" fillId="89" borderId="0" applyNumberFormat="0" applyBorder="0" applyAlignment="0" applyProtection="0"/>
    <xf numFmtId="0" fontId="82" fillId="89" borderId="0" applyNumberFormat="0" applyBorder="0" applyAlignment="0" applyProtection="0"/>
    <xf numFmtId="0" fontId="94" fillId="89" borderId="0" applyNumberFormat="0" applyBorder="0" applyAlignment="0" applyProtection="0"/>
    <xf numFmtId="0" fontId="99" fillId="90" borderId="0" applyNumberFormat="0" applyBorder="0" applyAlignment="0" applyProtection="0"/>
    <xf numFmtId="0" fontId="100" fillId="90" borderId="0" applyNumberFormat="0" applyBorder="0" applyAlignment="0" applyProtection="0"/>
    <xf numFmtId="0" fontId="99" fillId="90" borderId="0" applyNumberFormat="0" applyBorder="0" applyAlignment="0" applyProtection="0"/>
    <xf numFmtId="0" fontId="100" fillId="90" borderId="0" applyNumberFormat="0" applyBorder="0" applyAlignment="0" applyProtection="0"/>
    <xf numFmtId="0" fontId="100" fillId="90" borderId="0" applyNumberFormat="0" applyBorder="0" applyAlignment="0" applyProtection="0"/>
    <xf numFmtId="0" fontId="100" fillId="90" borderId="0" applyNumberFormat="0" applyBorder="0" applyAlignment="0" applyProtection="0"/>
    <xf numFmtId="0" fontId="99" fillId="90" borderId="0" applyNumberFormat="0" applyBorder="0" applyAlignment="0" applyProtection="0"/>
    <xf numFmtId="0" fontId="99" fillId="87" borderId="0" applyNumberFormat="0" applyBorder="0" applyAlignment="0" applyProtection="0"/>
    <xf numFmtId="0" fontId="100" fillId="87" borderId="0" applyNumberFormat="0" applyBorder="0" applyAlignment="0" applyProtection="0"/>
    <xf numFmtId="0" fontId="99" fillId="87" borderId="0" applyNumberFormat="0" applyBorder="0" applyAlignment="0" applyProtection="0"/>
    <xf numFmtId="0" fontId="100" fillId="87" borderId="0" applyNumberFormat="0" applyBorder="0" applyAlignment="0" applyProtection="0"/>
    <xf numFmtId="0" fontId="100" fillId="87" borderId="0" applyNumberFormat="0" applyBorder="0" applyAlignment="0" applyProtection="0"/>
    <xf numFmtId="0" fontId="100" fillId="87" borderId="0" applyNumberFormat="0" applyBorder="0" applyAlignment="0" applyProtection="0"/>
    <xf numFmtId="0" fontId="99" fillId="87" borderId="0" applyNumberFormat="0" applyBorder="0" applyAlignment="0" applyProtection="0"/>
    <xf numFmtId="0" fontId="99" fillId="88" borderId="0" applyNumberFormat="0" applyBorder="0" applyAlignment="0" applyProtection="0"/>
    <xf numFmtId="0" fontId="100" fillId="88" borderId="0" applyNumberFormat="0" applyBorder="0" applyAlignment="0" applyProtection="0"/>
    <xf numFmtId="0" fontId="99" fillId="88" borderId="0" applyNumberFormat="0" applyBorder="0" applyAlignment="0" applyProtection="0"/>
    <xf numFmtId="0" fontId="100" fillId="88" borderId="0" applyNumberFormat="0" applyBorder="0" applyAlignment="0" applyProtection="0"/>
    <xf numFmtId="0" fontId="100" fillId="88" borderId="0" applyNumberFormat="0" applyBorder="0" applyAlignment="0" applyProtection="0"/>
    <xf numFmtId="0" fontId="100" fillId="88" borderId="0" applyNumberFormat="0" applyBorder="0" applyAlignment="0" applyProtection="0"/>
    <xf numFmtId="0" fontId="99" fillId="88" borderId="0" applyNumberFormat="0" applyBorder="0" applyAlignment="0" applyProtection="0"/>
    <xf numFmtId="0" fontId="99" fillId="91" borderId="0" applyNumberFormat="0" applyBorder="0" applyAlignment="0" applyProtection="0"/>
    <xf numFmtId="0" fontId="100" fillId="91" borderId="0" applyNumberFormat="0" applyBorder="0" applyAlignment="0" applyProtection="0"/>
    <xf numFmtId="0" fontId="99" fillId="91" borderId="0" applyNumberFormat="0" applyBorder="0" applyAlignment="0" applyProtection="0"/>
    <xf numFmtId="0" fontId="100" fillId="91" borderId="0" applyNumberFormat="0" applyBorder="0" applyAlignment="0" applyProtection="0"/>
    <xf numFmtId="0" fontId="100" fillId="91" borderId="0" applyNumberFormat="0" applyBorder="0" applyAlignment="0" applyProtection="0"/>
    <xf numFmtId="0" fontId="100" fillId="91" borderId="0" applyNumberFormat="0" applyBorder="0" applyAlignment="0" applyProtection="0"/>
    <xf numFmtId="0" fontId="99" fillId="91" borderId="0" applyNumberFormat="0" applyBorder="0" applyAlignment="0" applyProtection="0"/>
    <xf numFmtId="0" fontId="99" fillId="92" borderId="0" applyNumberFormat="0" applyBorder="0" applyAlignment="0" applyProtection="0"/>
    <xf numFmtId="0" fontId="100" fillId="92" borderId="0" applyNumberFormat="0" applyBorder="0" applyAlignment="0" applyProtection="0"/>
    <xf numFmtId="0" fontId="99"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99" fillId="92" borderId="0" applyNumberFormat="0" applyBorder="0" applyAlignment="0" applyProtection="0"/>
    <xf numFmtId="0" fontId="99" fillId="93" borderId="0" applyNumberFormat="0" applyBorder="0" applyAlignment="0" applyProtection="0"/>
    <xf numFmtId="0" fontId="100" fillId="93" borderId="0" applyNumberFormat="0" applyBorder="0" applyAlignment="0" applyProtection="0"/>
    <xf numFmtId="0" fontId="99"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99" fillId="93" borderId="0" applyNumberFormat="0" applyBorder="0" applyAlignment="0" applyProtection="0"/>
    <xf numFmtId="0" fontId="99" fillId="94" borderId="0" applyNumberFormat="0" applyBorder="0" applyAlignment="0" applyProtection="0"/>
    <xf numFmtId="0" fontId="100" fillId="94" borderId="0" applyNumberFormat="0" applyBorder="0" applyAlignment="0" applyProtection="0"/>
    <xf numFmtId="0" fontId="99"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99" fillId="94" borderId="0" applyNumberFormat="0" applyBorder="0" applyAlignment="0" applyProtection="0"/>
    <xf numFmtId="0" fontId="99" fillId="95" borderId="0" applyNumberFormat="0" applyBorder="0" applyAlignment="0" applyProtection="0"/>
    <xf numFmtId="0" fontId="100" fillId="95" borderId="0" applyNumberFormat="0" applyBorder="0" applyAlignment="0" applyProtection="0"/>
    <xf numFmtId="0" fontId="99" fillId="95" borderId="0" applyNumberFormat="0" applyBorder="0" applyAlignment="0" applyProtection="0"/>
    <xf numFmtId="0" fontId="100" fillId="95" borderId="0" applyNumberFormat="0" applyBorder="0" applyAlignment="0" applyProtection="0"/>
    <xf numFmtId="0" fontId="100" fillId="95" borderId="0" applyNumberFormat="0" applyBorder="0" applyAlignment="0" applyProtection="0"/>
    <xf numFmtId="0" fontId="100" fillId="95" borderId="0" applyNumberFormat="0" applyBorder="0" applyAlignment="0" applyProtection="0"/>
    <xf numFmtId="0" fontId="99" fillId="95" borderId="0" applyNumberFormat="0" applyBorder="0" applyAlignment="0" applyProtection="0"/>
    <xf numFmtId="0" fontId="99" fillId="96" borderId="0" applyNumberFormat="0" applyBorder="0" applyAlignment="0" applyProtection="0"/>
    <xf numFmtId="0" fontId="100" fillId="96" borderId="0" applyNumberFormat="0" applyBorder="0" applyAlignment="0" applyProtection="0"/>
    <xf numFmtId="0" fontId="99" fillId="96" borderId="0" applyNumberFormat="0" applyBorder="0" applyAlignment="0" applyProtection="0"/>
    <xf numFmtId="0" fontId="100" fillId="96" borderId="0" applyNumberFormat="0" applyBorder="0" applyAlignment="0" applyProtection="0"/>
    <xf numFmtId="0" fontId="100" fillId="96" borderId="0" applyNumberFormat="0" applyBorder="0" applyAlignment="0" applyProtection="0"/>
    <xf numFmtId="0" fontId="100" fillId="96" borderId="0" applyNumberFormat="0" applyBorder="0" applyAlignment="0" applyProtection="0"/>
    <xf numFmtId="0" fontId="99" fillId="96" borderId="0" applyNumberFormat="0" applyBorder="0" applyAlignment="0" applyProtection="0"/>
    <xf numFmtId="0" fontId="99" fillId="91" borderId="0" applyNumberFormat="0" applyBorder="0" applyAlignment="0" applyProtection="0"/>
    <xf numFmtId="0" fontId="100" fillId="91" borderId="0" applyNumberFormat="0" applyBorder="0" applyAlignment="0" applyProtection="0"/>
    <xf numFmtId="0" fontId="99" fillId="91" borderId="0" applyNumberFormat="0" applyBorder="0" applyAlignment="0" applyProtection="0"/>
    <xf numFmtId="0" fontId="100" fillId="91" borderId="0" applyNumberFormat="0" applyBorder="0" applyAlignment="0" applyProtection="0"/>
    <xf numFmtId="0" fontId="100" fillId="91" borderId="0" applyNumberFormat="0" applyBorder="0" applyAlignment="0" applyProtection="0"/>
    <xf numFmtId="0" fontId="100" fillId="91" borderId="0" applyNumberFormat="0" applyBorder="0" applyAlignment="0" applyProtection="0"/>
    <xf numFmtId="0" fontId="99" fillId="91" borderId="0" applyNumberFormat="0" applyBorder="0" applyAlignment="0" applyProtection="0"/>
    <xf numFmtId="0" fontId="99" fillId="92" borderId="0" applyNumberFormat="0" applyBorder="0" applyAlignment="0" applyProtection="0"/>
    <xf numFmtId="0" fontId="100" fillId="92" borderId="0" applyNumberFormat="0" applyBorder="0" applyAlignment="0" applyProtection="0"/>
    <xf numFmtId="0" fontId="99"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99" fillId="92" borderId="0" applyNumberFormat="0" applyBorder="0" applyAlignment="0" applyProtection="0"/>
    <xf numFmtId="0" fontId="99" fillId="97" borderId="0" applyNumberFormat="0" applyBorder="0" applyAlignment="0" applyProtection="0"/>
    <xf numFmtId="0" fontId="100" fillId="97" borderId="0" applyNumberFormat="0" applyBorder="0" applyAlignment="0" applyProtection="0"/>
    <xf numFmtId="0" fontId="99" fillId="97" borderId="0" applyNumberFormat="0" applyBorder="0" applyAlignment="0" applyProtection="0"/>
    <xf numFmtId="0" fontId="100" fillId="97" borderId="0" applyNumberFormat="0" applyBorder="0" applyAlignment="0" applyProtection="0"/>
    <xf numFmtId="0" fontId="100" fillId="97" borderId="0" applyNumberFormat="0" applyBorder="0" applyAlignment="0" applyProtection="0"/>
    <xf numFmtId="0" fontId="100" fillId="97" borderId="0" applyNumberFormat="0" applyBorder="0" applyAlignment="0" applyProtection="0"/>
    <xf numFmtId="0" fontId="99" fillId="97" borderId="0" applyNumberFormat="0" applyBorder="0" applyAlignment="0" applyProtection="0"/>
    <xf numFmtId="0" fontId="101" fillId="81" borderId="0" applyNumberFormat="0" applyBorder="0" applyAlignment="0" applyProtection="0"/>
    <xf numFmtId="0" fontId="102" fillId="81" borderId="0" applyNumberFormat="0" applyBorder="0" applyAlignment="0" applyProtection="0"/>
    <xf numFmtId="0" fontId="101"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1" fillId="81" borderId="0" applyNumberFormat="0" applyBorder="0" applyAlignment="0" applyProtection="0"/>
    <xf numFmtId="4" fontId="98" fillId="0" borderId="12" applyFill="0" applyBorder="0" applyProtection="0">
      <alignment horizontal="right" vertical="center"/>
    </xf>
    <xf numFmtId="0" fontId="103" fillId="98" borderId="20" applyNumberFormat="0" applyAlignment="0" applyProtection="0"/>
    <xf numFmtId="0" fontId="104"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3"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4" fillId="98" borderId="20" applyNumberFormat="0" applyAlignment="0" applyProtection="0"/>
    <xf numFmtId="0" fontId="105" fillId="99" borderId="21" applyNumberFormat="0" applyAlignment="0" applyProtection="0"/>
    <xf numFmtId="0" fontId="106" fillId="99" borderId="21" applyNumberFormat="0" applyAlignment="0" applyProtection="0"/>
    <xf numFmtId="0" fontId="105" fillId="99" borderId="21" applyNumberFormat="0" applyAlignment="0" applyProtection="0"/>
    <xf numFmtId="0" fontId="105" fillId="99" borderId="21" applyNumberFormat="0" applyAlignment="0" applyProtection="0"/>
    <xf numFmtId="0" fontId="105" fillId="99" borderId="21" applyNumberFormat="0" applyAlignment="0" applyProtection="0"/>
    <xf numFmtId="0" fontId="105" fillId="99" borderId="21" applyNumberFormat="0" applyAlignment="0" applyProtection="0"/>
    <xf numFmtId="0" fontId="105" fillId="99" borderId="21" applyNumberFormat="0" applyAlignment="0" applyProtection="0"/>
    <xf numFmtId="0" fontId="105" fillId="99" borderId="21" applyNumberFormat="0" applyAlignment="0" applyProtection="0"/>
    <xf numFmtId="0" fontId="106" fillId="99" borderId="21" applyNumberFormat="0" applyAlignment="0" applyProtection="0"/>
    <xf numFmtId="0" fontId="106" fillId="99" borderId="21" applyNumberFormat="0" applyAlignment="0" applyProtection="0"/>
    <xf numFmtId="0" fontId="106" fillId="99" borderId="21" applyNumberFormat="0" applyAlignment="0" applyProtection="0"/>
    <xf numFmtId="0" fontId="105" fillId="99" borderId="21" applyNumberFormat="0" applyAlignment="0" applyProtection="0"/>
    <xf numFmtId="177"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9" fillId="0" borderId="0" applyFont="0" applyFill="0" applyBorder="0" applyAlignment="0" applyProtection="0"/>
    <xf numFmtId="164" fontId="6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3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09" fillId="82" borderId="0" applyNumberFormat="0" applyBorder="0" applyAlignment="0" applyProtection="0"/>
    <xf numFmtId="0" fontId="111" fillId="0" borderId="22" applyNumberFormat="0" applyFill="0" applyAlignment="0" applyProtection="0"/>
    <xf numFmtId="0" fontId="111" fillId="0" borderId="22" applyNumberFormat="0" applyFill="0" applyAlignment="0" applyProtection="0"/>
    <xf numFmtId="0" fontId="111" fillId="0" borderId="22" applyNumberFormat="0" applyFill="0" applyAlignment="0" applyProtection="0"/>
    <xf numFmtId="0" fontId="111" fillId="0" borderId="22"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3" fillId="0" borderId="24" applyNumberFormat="0" applyFill="0" applyAlignment="0" applyProtection="0"/>
    <xf numFmtId="0" fontId="113" fillId="0" borderId="24" applyNumberFormat="0" applyFill="0" applyAlignment="0" applyProtection="0"/>
    <xf numFmtId="0" fontId="113" fillId="0" borderId="24" applyNumberFormat="0" applyFill="0" applyAlignment="0" applyProtection="0"/>
    <xf numFmtId="0" fontId="113" fillId="0" borderId="24" applyNumberFormat="0" applyFill="0" applyAlignment="0" applyProtection="0"/>
    <xf numFmtId="0" fontId="113" fillId="0" borderId="24"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alignment vertical="top"/>
      <protection locked="0"/>
    </xf>
    <xf numFmtId="0" fontId="63" fillId="0" borderId="0" applyNumberFormat="0" applyFill="0" applyBorder="0" applyAlignment="0" applyProtection="0"/>
    <xf numFmtId="0" fontId="115" fillId="85" borderId="20" applyNumberFormat="0" applyAlignment="0" applyProtection="0"/>
    <xf numFmtId="0" fontId="116"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5"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6" fillId="85" borderId="20" applyNumberFormat="0" applyAlignment="0" applyProtection="0"/>
    <xf numFmtId="0" fontId="117" fillId="0" borderId="25" applyNumberFormat="0" applyFill="0" applyAlignment="0" applyProtection="0"/>
    <xf numFmtId="0" fontId="118" fillId="0" borderId="25" applyNumberFormat="0" applyFill="0" applyAlignment="0" applyProtection="0"/>
    <xf numFmtId="0" fontId="117" fillId="0" borderId="25" applyNumberFormat="0" applyFill="0" applyAlignment="0" applyProtection="0"/>
    <xf numFmtId="0" fontId="118" fillId="0" borderId="25" applyNumberFormat="0" applyFill="0" applyAlignment="0" applyProtection="0"/>
    <xf numFmtId="0" fontId="118" fillId="0" borderId="25" applyNumberFormat="0" applyFill="0" applyAlignment="0" applyProtection="0"/>
    <xf numFmtId="0" fontId="118" fillId="0" borderId="25" applyNumberFormat="0" applyFill="0" applyAlignment="0" applyProtection="0"/>
    <xf numFmtId="0" fontId="117" fillId="0" borderId="25" applyNumberFormat="0" applyFill="0" applyAlignment="0" applyProtection="0"/>
    <xf numFmtId="0" fontId="119" fillId="100" borderId="0" applyNumberFormat="0" applyBorder="0" applyAlignment="0" applyProtection="0"/>
    <xf numFmtId="0" fontId="120" fillId="100" borderId="0" applyNumberFormat="0" applyBorder="0" applyAlignment="0" applyProtection="0"/>
    <xf numFmtId="0" fontId="119" fillId="100" borderId="0" applyNumberFormat="0" applyBorder="0" applyAlignment="0" applyProtection="0"/>
    <xf numFmtId="0" fontId="120" fillId="100" borderId="0" applyNumberFormat="0" applyBorder="0" applyAlignment="0" applyProtection="0"/>
    <xf numFmtId="0" fontId="120" fillId="100" borderId="0" applyNumberFormat="0" applyBorder="0" applyAlignment="0" applyProtection="0"/>
    <xf numFmtId="0" fontId="120" fillId="100" borderId="0" applyNumberFormat="0" applyBorder="0" applyAlignment="0" applyProtection="0"/>
    <xf numFmtId="0" fontId="119" fillId="10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9"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69" fillId="0" borderId="0"/>
    <xf numFmtId="0" fontId="69" fillId="0" borderId="0"/>
    <xf numFmtId="0" fontId="31"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101" borderId="26" applyNumberFormat="0" applyFont="0" applyAlignment="0" applyProtection="0"/>
    <xf numFmtId="0" fontId="82"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31"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82" fillId="101" borderId="26" applyNumberFormat="0" applyFont="0" applyAlignment="0" applyProtection="0"/>
    <xf numFmtId="0" fontId="121" fillId="98" borderId="27" applyNumberFormat="0" applyAlignment="0" applyProtection="0"/>
    <xf numFmtId="0" fontId="122"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1"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0" fontId="122" fillId="98" borderId="27"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97" fillId="79" borderId="2"/>
    <xf numFmtId="0" fontId="97" fillId="79" borderId="2"/>
    <xf numFmtId="0" fontId="31" fillId="0" borderId="0"/>
    <xf numFmtId="0" fontId="31" fillId="0" borderId="0"/>
    <xf numFmtId="0" fontId="31" fillId="0" borderId="0"/>
    <xf numFmtId="0" fontId="31" fillId="0" borderId="0"/>
    <xf numFmtId="0" fontId="31" fillId="0" borderId="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28" applyNumberFormat="0" applyFill="0" applyAlignment="0" applyProtection="0"/>
    <xf numFmtId="0" fontId="125"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5" fillId="0" borderId="28"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164" fontId="128" fillId="0" borderId="0" applyFont="0" applyFill="0" applyBorder="0" applyAlignment="0" applyProtection="0"/>
    <xf numFmtId="0" fontId="128" fillId="0" borderId="0"/>
    <xf numFmtId="164" fontId="128" fillId="0" borderId="0" applyFont="0" applyFill="0" applyBorder="0" applyAlignment="0" applyProtection="0"/>
    <xf numFmtId="0" fontId="129" fillId="0" borderId="0" applyNumberFormat="0" applyFill="0" applyBorder="0" applyAlignment="0" applyProtection="0"/>
    <xf numFmtId="164" fontId="128" fillId="0" borderId="0" applyFont="0" applyFill="0" applyBorder="0" applyAlignment="0" applyProtection="0"/>
    <xf numFmtId="9" fontId="128" fillId="0" borderId="0" applyFont="0" applyFill="0" applyBorder="0" applyAlignment="0" applyProtection="0"/>
    <xf numFmtId="0" fontId="31" fillId="0" borderId="0"/>
    <xf numFmtId="0" fontId="138" fillId="0" borderId="0"/>
    <xf numFmtId="0" fontId="25" fillId="0" borderId="0" applyNumberFormat="0" applyFill="0" applyBorder="0" applyAlignment="0" applyProtection="0"/>
  </cellStyleXfs>
  <cellXfs count="270">
    <xf numFmtId="0" fontId="0" fillId="0" borderId="0" xfId="0"/>
    <xf numFmtId="0" fontId="0" fillId="0" borderId="0" xfId="0" applyAlignment="1">
      <alignment wrapText="1"/>
    </xf>
    <xf numFmtId="1" fontId="0" fillId="0" borderId="0" xfId="0" applyNumberFormat="1"/>
    <xf numFmtId="2" fontId="0" fillId="0" borderId="0" xfId="0" applyNumberFormat="1"/>
    <xf numFmtId="166" fontId="0" fillId="0" borderId="0" xfId="0" applyNumberFormat="1"/>
    <xf numFmtId="167" fontId="0" fillId="0" borderId="0" xfId="0" applyNumberFormat="1"/>
    <xf numFmtId="0" fontId="0" fillId="2" borderId="0" xfId="0" applyFill="1" applyAlignment="1">
      <alignment wrapText="1"/>
    </xf>
    <xf numFmtId="0" fontId="0" fillId="2" borderId="0" xfId="0" applyFill="1"/>
    <xf numFmtId="1" fontId="0" fillId="2" borderId="0" xfId="0" applyNumberFormat="1" applyFill="1"/>
    <xf numFmtId="2" fontId="0" fillId="2" borderId="0" xfId="0" applyNumberFormat="1" applyFill="1"/>
    <xf numFmtId="0" fontId="0" fillId="0" borderId="0" xfId="0" applyFill="1" applyAlignment="1">
      <alignment wrapText="1"/>
    </xf>
    <xf numFmtId="2" fontId="0" fillId="0" borderId="0" xfId="0" applyNumberFormat="1" applyFill="1"/>
    <xf numFmtId="0" fontId="0" fillId="0" borderId="0" xfId="0" applyFill="1"/>
    <xf numFmtId="166" fontId="0" fillId="0" borderId="0" xfId="0" applyNumberFormat="1" applyFill="1"/>
    <xf numFmtId="167" fontId="0" fillId="0" borderId="0" xfId="0" applyNumberFormat="1" applyFill="1"/>
    <xf numFmtId="1" fontId="1" fillId="0" borderId="0" xfId="0" applyNumberFormat="1" applyFont="1"/>
    <xf numFmtId="167" fontId="0" fillId="0" borderId="0" xfId="0" applyNumberFormat="1" applyFont="1" applyAlignment="1">
      <alignment wrapText="1"/>
    </xf>
    <xf numFmtId="167" fontId="0" fillId="0" borderId="0" xfId="0" applyNumberFormat="1" applyFont="1"/>
    <xf numFmtId="167" fontId="2" fillId="0" borderId="0" xfId="0" applyNumberFormat="1" applyFont="1"/>
    <xf numFmtId="1" fontId="3" fillId="0" borderId="0" xfId="0" applyNumberFormat="1" applyFont="1"/>
    <xf numFmtId="0" fontId="0" fillId="4" borderId="0" xfId="0" applyFill="1"/>
    <xf numFmtId="2" fontId="0" fillId="3" borderId="0" xfId="0" applyNumberFormat="1" applyFill="1"/>
    <xf numFmtId="167" fontId="1" fillId="0" borderId="0" xfId="0" applyNumberFormat="1" applyFont="1" applyFill="1"/>
    <xf numFmtId="1" fontId="6" fillId="0" borderId="0" xfId="0" applyNumberFormat="1" applyFont="1" applyFill="1" applyBorder="1" applyAlignment="1" applyProtection="1"/>
    <xf numFmtId="1" fontId="0" fillId="0" borderId="0" xfId="0" applyNumberFormat="1" applyFill="1"/>
    <xf numFmtId="0" fontId="0" fillId="0" borderId="2" xfId="0" applyBorder="1"/>
    <xf numFmtId="167" fontId="0" fillId="0" borderId="2" xfId="0" applyNumberFormat="1" applyBorder="1"/>
    <xf numFmtId="2" fontId="0" fillId="0" borderId="2" xfId="0" applyNumberFormat="1" applyBorder="1"/>
    <xf numFmtId="1" fontId="0" fillId="0" borderId="2" xfId="0" applyNumberFormat="1" applyBorder="1"/>
    <xf numFmtId="0" fontId="7" fillId="0" borderId="0" xfId="0" applyFont="1"/>
    <xf numFmtId="167" fontId="0" fillId="2" borderId="0" xfId="0" applyNumberFormat="1" applyFill="1"/>
    <xf numFmtId="1" fontId="1" fillId="2" borderId="0" xfId="0" applyNumberFormat="1" applyFont="1" applyFill="1"/>
    <xf numFmtId="0" fontId="6" fillId="0" borderId="0" xfId="0" applyNumberFormat="1" applyFont="1" applyFill="1" applyBorder="1" applyAlignment="1" applyProtection="1"/>
    <xf numFmtId="0" fontId="7" fillId="2" borderId="0" xfId="0" applyFont="1" applyFill="1" applyAlignment="1">
      <alignment wrapText="1"/>
    </xf>
    <xf numFmtId="2" fontId="1" fillId="0" borderId="0" xfId="0" applyNumberFormat="1" applyFont="1" applyFill="1"/>
    <xf numFmtId="2" fontId="0" fillId="0" borderId="2" xfId="0" applyNumberFormat="1" applyFont="1" applyBorder="1"/>
    <xf numFmtId="0" fontId="7" fillId="0" borderId="2" xfId="0" applyFont="1" applyBorder="1"/>
    <xf numFmtId="1" fontId="0" fillId="0" borderId="2" xfId="0" applyNumberFormat="1" applyFont="1" applyBorder="1"/>
    <xf numFmtId="0" fontId="8" fillId="0" borderId="2" xfId="0" applyFont="1" applyBorder="1"/>
    <xf numFmtId="0" fontId="8" fillId="0" borderId="2" xfId="0" applyFont="1" applyFill="1" applyBorder="1"/>
    <xf numFmtId="0" fontId="8" fillId="0" borderId="0" xfId="0" applyFont="1"/>
    <xf numFmtId="0" fontId="0" fillId="5" borderId="0" xfId="0" applyFill="1"/>
    <xf numFmtId="0" fontId="0" fillId="6" borderId="0" xfId="0" applyFill="1" applyAlignment="1">
      <alignment wrapText="1"/>
    </xf>
    <xf numFmtId="0" fontId="0" fillId="6" borderId="0" xfId="0" applyFill="1"/>
    <xf numFmtId="1" fontId="0" fillId="6" borderId="0" xfId="0" applyNumberFormat="1" applyFill="1"/>
    <xf numFmtId="0" fontId="0" fillId="0" borderId="0" xfId="0" applyAlignment="1">
      <alignment horizontal="center" wrapText="1"/>
    </xf>
    <xf numFmtId="0" fontId="0" fillId="0" borderId="0" xfId="0" applyAlignment="1">
      <alignment horizontal="center"/>
    </xf>
    <xf numFmtId="0" fontId="0" fillId="7" borderId="0" xfId="0" applyFill="1" applyAlignment="1">
      <alignment wrapText="1"/>
    </xf>
    <xf numFmtId="2" fontId="0" fillId="7" borderId="0" xfId="0" applyNumberFormat="1" applyFill="1"/>
    <xf numFmtId="0" fontId="0" fillId="8" borderId="0" xfId="0" applyFill="1"/>
    <xf numFmtId="0" fontId="0" fillId="8" borderId="0" xfId="0" applyFill="1" applyAlignment="1">
      <alignment wrapText="1"/>
    </xf>
    <xf numFmtId="166" fontId="0" fillId="8" borderId="0" xfId="0" applyNumberFormat="1" applyFill="1"/>
    <xf numFmtId="167" fontId="0" fillId="8" borderId="0" xfId="0" applyNumberFormat="1" applyFill="1"/>
    <xf numFmtId="2" fontId="0" fillId="8" borderId="0" xfId="0" applyNumberFormat="1" applyFill="1"/>
    <xf numFmtId="0" fontId="7" fillId="8" borderId="0" xfId="0" applyFont="1" applyFill="1"/>
    <xf numFmtId="1" fontId="0" fillId="8" borderId="0" xfId="0" applyNumberFormat="1" applyFill="1"/>
    <xf numFmtId="0" fontId="7" fillId="6" borderId="0" xfId="0" applyFont="1" applyFill="1" applyAlignment="1">
      <alignment wrapText="1"/>
    </xf>
    <xf numFmtId="2" fontId="0" fillId="2" borderId="1" xfId="0" applyNumberFormat="1" applyFill="1" applyBorder="1"/>
    <xf numFmtId="1" fontId="0" fillId="0" borderId="0" xfId="0" applyNumberFormat="1" applyFont="1" applyFill="1"/>
    <xf numFmtId="167" fontId="0" fillId="3" borderId="1" xfId="0" applyNumberFormat="1" applyFill="1" applyBorder="1"/>
    <xf numFmtId="0" fontId="0" fillId="9" borderId="0" xfId="0" applyFill="1"/>
    <xf numFmtId="0" fontId="7" fillId="9" borderId="0" xfId="0" applyFont="1" applyFill="1" applyAlignment="1">
      <alignment horizontal="center" wrapText="1"/>
    </xf>
    <xf numFmtId="1" fontId="0" fillId="9" borderId="0" xfId="0" applyNumberFormat="1" applyFill="1" applyAlignment="1">
      <alignment horizontal="center"/>
    </xf>
    <xf numFmtId="0" fontId="0" fillId="10" borderId="0" xfId="0" applyFill="1"/>
    <xf numFmtId="0" fontId="7" fillId="10" borderId="0" xfId="0" applyFont="1" applyFill="1" applyAlignment="1">
      <alignment horizontal="center" wrapText="1"/>
    </xf>
    <xf numFmtId="0" fontId="7" fillId="10" borderId="0" xfId="0" applyFont="1" applyFill="1" applyAlignment="1">
      <alignment wrapText="1"/>
    </xf>
    <xf numFmtId="1" fontId="0" fillId="10" borderId="0" xfId="0" applyNumberFormat="1" applyFill="1" applyAlignment="1">
      <alignment horizontal="center"/>
    </xf>
    <xf numFmtId="1" fontId="0" fillId="10" borderId="0" xfId="0" applyNumberFormat="1" applyFill="1"/>
    <xf numFmtId="0" fontId="0" fillId="0" borderId="0" xfId="0"/>
    <xf numFmtId="1" fontId="0" fillId="0" borderId="0" xfId="0" applyNumberFormat="1"/>
    <xf numFmtId="2" fontId="0" fillId="0" borderId="0" xfId="0" applyNumberFormat="1"/>
    <xf numFmtId="167" fontId="0" fillId="0" borderId="0" xfId="0" applyNumberFormat="1"/>
    <xf numFmtId="168" fontId="0" fillId="0" borderId="0" xfId="0" applyNumberFormat="1"/>
    <xf numFmtId="0" fontId="0" fillId="7" borderId="0" xfId="0" applyFill="1"/>
    <xf numFmtId="0" fontId="0" fillId="0" borderId="0" xfId="0" applyAlignment="1">
      <alignment wrapText="1"/>
    </xf>
    <xf numFmtId="166" fontId="0" fillId="10" borderId="0" xfId="0" applyNumberFormat="1" applyFill="1" applyAlignment="1">
      <alignment horizontal="center"/>
    </xf>
    <xf numFmtId="0" fontId="7" fillId="0" borderId="0" xfId="0" applyFont="1" applyAlignment="1">
      <alignment wrapText="1"/>
    </xf>
    <xf numFmtId="0" fontId="0" fillId="3" borderId="0" xfId="0" applyFill="1"/>
    <xf numFmtId="1" fontId="0" fillId="0" borderId="1" xfId="0" applyNumberFormat="1" applyBorder="1"/>
    <xf numFmtId="1" fontId="0" fillId="10" borderId="0" xfId="0" applyNumberFormat="1" applyFill="1" applyAlignment="1">
      <alignment horizontal="center"/>
    </xf>
    <xf numFmtId="0" fontId="130" fillId="0" borderId="0" xfId="0" applyFont="1"/>
    <xf numFmtId="1" fontId="130" fillId="0" borderId="0" xfId="0" applyNumberFormat="1" applyFont="1"/>
    <xf numFmtId="1" fontId="131" fillId="0" borderId="0" xfId="0" applyNumberFormat="1" applyFont="1"/>
    <xf numFmtId="1" fontId="130" fillId="0" borderId="0" xfId="0" applyNumberFormat="1" applyFont="1" applyFill="1"/>
    <xf numFmtId="1" fontId="130" fillId="0" borderId="0" xfId="0" applyNumberFormat="1" applyFont="1" applyAlignment="1">
      <alignment wrapText="1"/>
    </xf>
    <xf numFmtId="167" fontId="130" fillId="0" borderId="0" xfId="0" applyNumberFormat="1" applyFont="1"/>
    <xf numFmtId="1" fontId="130" fillId="6" borderId="0" xfId="0" applyNumberFormat="1" applyFont="1" applyFill="1"/>
    <xf numFmtId="0" fontId="130" fillId="6" borderId="0" xfId="0" applyFont="1" applyFill="1"/>
    <xf numFmtId="1" fontId="130" fillId="2" borderId="0" xfId="0" applyNumberFormat="1" applyFont="1" applyFill="1"/>
    <xf numFmtId="0" fontId="130" fillId="2" borderId="0" xfId="0" applyFont="1" applyFill="1"/>
    <xf numFmtId="167" fontId="130" fillId="2" borderId="0" xfId="0" applyNumberFormat="1" applyFont="1" applyFill="1"/>
    <xf numFmtId="2" fontId="130" fillId="0" borderId="0" xfId="0" applyNumberFormat="1" applyFont="1"/>
    <xf numFmtId="166" fontId="130" fillId="0" borderId="0" xfId="0" applyNumberFormat="1" applyFont="1"/>
    <xf numFmtId="167" fontId="130" fillId="0" borderId="0" xfId="0" applyNumberFormat="1" applyFont="1" applyFill="1"/>
    <xf numFmtId="167" fontId="130" fillId="5" borderId="0" xfId="0" applyNumberFormat="1" applyFont="1" applyFill="1"/>
    <xf numFmtId="165" fontId="130" fillId="5" borderId="0" xfId="0" applyNumberFormat="1" applyFont="1" applyFill="1"/>
    <xf numFmtId="0" fontId="131" fillId="0" borderId="0" xfId="0" applyFont="1"/>
    <xf numFmtId="0" fontId="130" fillId="5" borderId="0" xfId="0" applyFont="1" applyFill="1"/>
    <xf numFmtId="0" fontId="0" fillId="62" borderId="0" xfId="0" applyFont="1" applyFill="1"/>
    <xf numFmtId="0" fontId="0" fillId="62" borderId="0" xfId="0" applyFont="1" applyFill="1" applyAlignment="1">
      <alignment wrapText="1"/>
    </xf>
    <xf numFmtId="1" fontId="0" fillId="62" borderId="0" xfId="0" applyNumberFormat="1" applyFont="1" applyFill="1"/>
    <xf numFmtId="1" fontId="0" fillId="2" borderId="0" xfId="0" applyNumberFormat="1" applyFont="1" applyFill="1"/>
    <xf numFmtId="0" fontId="130" fillId="2" borderId="0" xfId="0" applyFont="1" applyFill="1" applyAlignment="1">
      <alignment wrapText="1"/>
    </xf>
    <xf numFmtId="166" fontId="1" fillId="2" borderId="0" xfId="0" applyNumberFormat="1" applyFont="1" applyFill="1"/>
    <xf numFmtId="2" fontId="0" fillId="10" borderId="0" xfId="0" applyNumberFormat="1" applyFill="1"/>
    <xf numFmtId="178" fontId="0" fillId="0" borderId="0" xfId="0" applyNumberFormat="1" applyAlignment="1">
      <alignment wrapText="1"/>
    </xf>
    <xf numFmtId="0" fontId="0" fillId="102" borderId="0" xfId="0" applyFill="1" applyAlignment="1">
      <alignment wrapText="1"/>
    </xf>
    <xf numFmtId="167" fontId="0" fillId="102" borderId="0" xfId="0" applyNumberFormat="1" applyFill="1"/>
    <xf numFmtId="2" fontId="0" fillId="102" borderId="0" xfId="0" applyNumberFormat="1" applyFill="1"/>
    <xf numFmtId="0" fontId="0" fillId="103" borderId="0" xfId="0" applyFill="1" applyAlignment="1">
      <alignment wrapText="1"/>
    </xf>
    <xf numFmtId="166" fontId="0" fillId="103" borderId="0" xfId="0" applyNumberFormat="1" applyFill="1"/>
    <xf numFmtId="0" fontId="0" fillId="0" borderId="0" xfId="0" applyFont="1" applyAlignment="1">
      <alignment wrapText="1"/>
    </xf>
    <xf numFmtId="0" fontId="7" fillId="104" borderId="0" xfId="0" applyFont="1" applyFill="1"/>
    <xf numFmtId="0" fontId="0" fillId="104" borderId="0" xfId="0" applyFill="1"/>
    <xf numFmtId="0" fontId="7" fillId="104" borderId="0" xfId="0" applyFont="1" applyFill="1" applyAlignment="1">
      <alignment wrapText="1"/>
    </xf>
    <xf numFmtId="167" fontId="0" fillId="104" borderId="0" xfId="0" applyNumberFormat="1" applyFill="1"/>
    <xf numFmtId="0" fontId="0" fillId="105" borderId="0" xfId="0" applyFill="1"/>
    <xf numFmtId="0" fontId="0" fillId="105" borderId="0" xfId="0" applyFill="1" applyAlignment="1">
      <alignment wrapText="1"/>
    </xf>
    <xf numFmtId="167" fontId="0" fillId="105" borderId="0" xfId="0" applyNumberFormat="1" applyFill="1"/>
    <xf numFmtId="0" fontId="7" fillId="105" borderId="0" xfId="0" applyFont="1" applyFill="1" applyAlignment="1">
      <alignment wrapText="1"/>
    </xf>
    <xf numFmtId="0" fontId="7" fillId="0" borderId="0" xfId="0" applyFont="1" applyFill="1" applyAlignment="1">
      <alignment wrapText="1"/>
    </xf>
    <xf numFmtId="167" fontId="0" fillId="6" borderId="0" xfId="0" applyNumberFormat="1" applyFill="1"/>
    <xf numFmtId="0" fontId="0" fillId="103" borderId="0" xfId="0" applyFill="1"/>
    <xf numFmtId="0" fontId="7" fillId="103" borderId="0" xfId="0" applyFont="1" applyFill="1"/>
    <xf numFmtId="167" fontId="0" fillId="103" borderId="0" xfId="0" applyNumberFormat="1" applyFill="1"/>
    <xf numFmtId="167" fontId="132" fillId="0" borderId="0" xfId="0" applyNumberFormat="1" applyFont="1" applyFill="1"/>
    <xf numFmtId="0" fontId="132" fillId="0" borderId="0" xfId="0" applyFont="1" applyFill="1"/>
    <xf numFmtId="0" fontId="132" fillId="0" borderId="0" xfId="0" applyFont="1"/>
    <xf numFmtId="2" fontId="0" fillId="6" borderId="0" xfId="0" applyNumberFormat="1" applyFill="1"/>
    <xf numFmtId="167" fontId="0" fillId="9" borderId="0" xfId="0" applyNumberFormat="1" applyFill="1"/>
    <xf numFmtId="0" fontId="7" fillId="9" borderId="0" xfId="0" applyFont="1" applyFill="1"/>
    <xf numFmtId="2" fontId="132" fillId="104" borderId="0" xfId="0" applyNumberFormat="1" applyFont="1" applyFill="1"/>
    <xf numFmtId="167" fontId="132" fillId="104" borderId="0" xfId="0" applyNumberFormat="1" applyFont="1" applyFill="1"/>
    <xf numFmtId="0" fontId="132" fillId="104" borderId="0" xfId="0" applyFont="1" applyFill="1"/>
    <xf numFmtId="1" fontId="0" fillId="0" borderId="0" xfId="0" applyNumberFormat="1" applyAlignment="1">
      <alignment horizontal="left" indent="1"/>
    </xf>
    <xf numFmtId="168" fontId="0" fillId="105" borderId="0" xfId="0" applyNumberFormat="1" applyFill="1"/>
    <xf numFmtId="2" fontId="0" fillId="105" borderId="0" xfId="0" applyNumberFormat="1" applyFill="1"/>
    <xf numFmtId="2" fontId="8" fillId="105" borderId="0" xfId="0" applyNumberFormat="1" applyFont="1" applyFill="1"/>
    <xf numFmtId="2" fontId="8" fillId="105" borderId="1" xfId="0" applyNumberFormat="1" applyFont="1" applyFill="1" applyBorder="1"/>
    <xf numFmtId="0" fontId="0" fillId="0" borderId="0" xfId="0" applyFont="1"/>
    <xf numFmtId="2" fontId="133" fillId="0" borderId="0" xfId="0" applyNumberFormat="1" applyFont="1" applyFill="1" applyBorder="1" applyAlignment="1" applyProtection="1"/>
    <xf numFmtId="0" fontId="7" fillId="2" borderId="0" xfId="0" applyFont="1" applyFill="1"/>
    <xf numFmtId="1" fontId="0" fillId="2" borderId="1" xfId="0" applyNumberFormat="1" applyFill="1" applyBorder="1"/>
    <xf numFmtId="167" fontId="0" fillId="10" borderId="0" xfId="0" applyNumberFormat="1" applyFill="1"/>
    <xf numFmtId="0" fontId="7" fillId="103" borderId="0" xfId="0" applyFont="1" applyFill="1" applyAlignment="1">
      <alignment wrapText="1"/>
    </xf>
    <xf numFmtId="1" fontId="0" fillId="103" borderId="0" xfId="0" applyNumberFormat="1" applyFill="1"/>
    <xf numFmtId="168" fontId="0" fillId="103" borderId="0" xfId="0" applyNumberFormat="1" applyFill="1"/>
    <xf numFmtId="0" fontId="0" fillId="10" borderId="0" xfId="0" applyFill="1" applyAlignment="1">
      <alignment wrapText="1"/>
    </xf>
    <xf numFmtId="166" fontId="0" fillId="10" borderId="0" xfId="0" applyNumberFormat="1" applyFill="1"/>
    <xf numFmtId="0" fontId="0" fillId="104" borderId="0" xfId="0" applyFill="1" applyAlignment="1">
      <alignment wrapText="1"/>
    </xf>
    <xf numFmtId="166" fontId="0" fillId="104" borderId="0" xfId="0" applyNumberFormat="1" applyFill="1"/>
    <xf numFmtId="164" fontId="0" fillId="10" borderId="0" xfId="0" applyNumberFormat="1" applyFill="1"/>
    <xf numFmtId="0" fontId="7" fillId="4" borderId="0" xfId="0" applyFont="1" applyFill="1"/>
    <xf numFmtId="0" fontId="0" fillId="4" borderId="0" xfId="0" applyFill="1" applyAlignment="1">
      <alignment wrapText="1"/>
    </xf>
    <xf numFmtId="166" fontId="0" fillId="4" borderId="0" xfId="0" applyNumberFormat="1" applyFill="1"/>
    <xf numFmtId="167" fontId="0" fillId="4" borderId="0" xfId="0" applyNumberFormat="1" applyFill="1"/>
    <xf numFmtId="2" fontId="0" fillId="4" borderId="0" xfId="0" applyNumberFormat="1" applyFill="1"/>
    <xf numFmtId="165" fontId="0" fillId="4" borderId="0" xfId="0" applyNumberFormat="1" applyFill="1"/>
    <xf numFmtId="0" fontId="6" fillId="10" borderId="0" xfId="0" applyNumberFormat="1" applyFont="1" applyFill="1" applyBorder="1" applyAlignment="1" applyProtection="1"/>
    <xf numFmtId="165" fontId="0" fillId="105" borderId="0" xfId="0" applyNumberFormat="1" applyFill="1"/>
    <xf numFmtId="2" fontId="0" fillId="103" borderId="0" xfId="0" applyNumberFormat="1" applyFill="1"/>
    <xf numFmtId="0" fontId="0" fillId="106" borderId="0" xfId="0" applyFill="1"/>
    <xf numFmtId="0" fontId="0" fillId="0" borderId="2" xfId="0" applyFont="1" applyBorder="1"/>
    <xf numFmtId="0" fontId="0" fillId="0" borderId="2" xfId="0" applyFont="1" applyBorder="1" applyAlignment="1">
      <alignment horizontal="center"/>
    </xf>
    <xf numFmtId="0" fontId="1" fillId="0" borderId="2" xfId="0" applyFont="1" applyBorder="1" applyAlignment="1">
      <alignment horizontal="center"/>
    </xf>
    <xf numFmtId="2" fontId="6" fillId="0" borderId="2" xfId="0" applyNumberFormat="1" applyFont="1" applyFill="1" applyBorder="1" applyAlignment="1" applyProtection="1"/>
    <xf numFmtId="1" fontId="6" fillId="0" borderId="2" xfId="0" applyNumberFormat="1" applyFont="1" applyFill="1" applyBorder="1" applyAlignment="1" applyProtection="1">
      <alignment horizontal="center"/>
    </xf>
    <xf numFmtId="1" fontId="0" fillId="0" borderId="2" xfId="0" applyNumberFormat="1" applyFont="1" applyFill="1" applyBorder="1" applyAlignment="1">
      <alignment horizontal="center"/>
    </xf>
    <xf numFmtId="1" fontId="1" fillId="0" borderId="2" xfId="0" applyNumberFormat="1" applyFont="1" applyFill="1" applyBorder="1" applyAlignment="1" applyProtection="1">
      <alignment horizontal="center"/>
    </xf>
    <xf numFmtId="1" fontId="1" fillId="0" borderId="2" xfId="0" applyNumberFormat="1" applyFont="1" applyBorder="1" applyAlignment="1">
      <alignment horizontal="center"/>
    </xf>
    <xf numFmtId="0" fontId="7" fillId="107" borderId="0" xfId="0" applyFont="1" applyFill="1" applyAlignment="1">
      <alignment wrapText="1"/>
    </xf>
    <xf numFmtId="167" fontId="0" fillId="107" borderId="0" xfId="0" applyNumberFormat="1" applyFill="1"/>
    <xf numFmtId="167" fontId="0" fillId="107" borderId="1" xfId="0" applyNumberFormat="1" applyFill="1" applyBorder="1"/>
    <xf numFmtId="167" fontId="137" fillId="0" borderId="0" xfId="0" applyNumberFormat="1" applyFont="1"/>
    <xf numFmtId="0" fontId="137" fillId="0" borderId="0" xfId="0" applyFont="1"/>
    <xf numFmtId="0" fontId="139" fillId="108" borderId="0" xfId="41727" applyFont="1" applyFill="1" applyAlignment="1"/>
    <xf numFmtId="0" fontId="140" fillId="108" borderId="0" xfId="41727" applyFont="1" applyFill="1" applyBorder="1" applyAlignment="1">
      <alignment vertical="top"/>
    </xf>
    <xf numFmtId="0" fontId="138" fillId="108" borderId="0" xfId="41727" applyFill="1"/>
    <xf numFmtId="0" fontId="141" fillId="108" borderId="0" xfId="41727" applyFont="1" applyFill="1" applyBorder="1" applyAlignment="1">
      <alignment horizontal="center" vertical="top"/>
    </xf>
    <xf numFmtId="0" fontId="142" fillId="108" borderId="0" xfId="8196" applyFont="1" applyFill="1" applyBorder="1" applyAlignment="1">
      <alignment vertical="top"/>
    </xf>
    <xf numFmtId="1" fontId="141" fillId="108" borderId="0" xfId="41727" applyNumberFormat="1" applyFont="1" applyFill="1" applyBorder="1" applyAlignment="1">
      <alignment horizontal="center" vertical="top"/>
    </xf>
    <xf numFmtId="0" fontId="142" fillId="108" borderId="0" xfId="8196" applyFont="1" applyFill="1" applyBorder="1" applyAlignment="1">
      <alignment vertical="top" wrapText="1"/>
    </xf>
    <xf numFmtId="0" fontId="31" fillId="108" borderId="0" xfId="41727" applyFont="1" applyFill="1"/>
    <xf numFmtId="0" fontId="143" fillId="108" borderId="0" xfId="41727" applyFont="1" applyFill="1" applyBorder="1" applyAlignment="1">
      <alignment vertical="top" wrapText="1"/>
    </xf>
    <xf numFmtId="0" fontId="141" fillId="108" borderId="0" xfId="41727" applyFont="1" applyFill="1" applyAlignment="1"/>
    <xf numFmtId="0" fontId="143" fillId="108" borderId="0" xfId="41727" applyFont="1" applyFill="1" applyBorder="1" applyAlignment="1">
      <alignment vertical="top"/>
    </xf>
    <xf numFmtId="0" fontId="144" fillId="108" borderId="0" xfId="41727" applyFont="1" applyFill="1" applyBorder="1" applyAlignment="1">
      <alignment vertical="top"/>
    </xf>
    <xf numFmtId="1" fontId="141" fillId="108" borderId="0" xfId="41727" applyNumberFormat="1" applyFont="1" applyFill="1" applyBorder="1" applyAlignment="1">
      <alignment horizontal="center"/>
    </xf>
    <xf numFmtId="0" fontId="142" fillId="108" borderId="0" xfId="8196" applyFont="1" applyFill="1" applyBorder="1" applyAlignment="1"/>
    <xf numFmtId="0" fontId="144" fillId="108" borderId="0" xfId="41727" applyFont="1" applyFill="1" applyBorder="1" applyAlignment="1"/>
    <xf numFmtId="0" fontId="142" fillId="108" borderId="0" xfId="8196" applyFont="1" applyFill="1" applyBorder="1" applyAlignment="1">
      <alignment wrapText="1"/>
    </xf>
    <xf numFmtId="0" fontId="144" fillId="108" borderId="0" xfId="41727" applyFont="1" applyFill="1" applyBorder="1" applyAlignment="1">
      <alignment vertical="center"/>
    </xf>
    <xf numFmtId="0" fontId="141" fillId="108" borderId="0" xfId="41727" applyFont="1" applyFill="1" applyBorder="1" applyAlignment="1">
      <alignment horizontal="center"/>
    </xf>
    <xf numFmtId="0" fontId="141" fillId="108" borderId="0" xfId="41727" applyFont="1" applyFill="1" applyAlignment="1">
      <alignment horizontal="center"/>
    </xf>
    <xf numFmtId="0" fontId="143" fillId="108" borderId="0" xfId="41727" applyFont="1" applyFill="1" applyAlignment="1"/>
    <xf numFmtId="0" fontId="141" fillId="108" borderId="0" xfId="41727" applyFont="1" applyFill="1" applyBorder="1" applyAlignment="1">
      <alignment horizontal="center" vertical="center"/>
    </xf>
    <xf numFmtId="0" fontId="145" fillId="0" borderId="0" xfId="0" applyFont="1" applyFill="1"/>
    <xf numFmtId="0" fontId="142" fillId="108" borderId="0" xfId="41728" applyFont="1" applyFill="1" applyBorder="1" applyAlignment="1">
      <alignment vertical="top"/>
    </xf>
    <xf numFmtId="0" fontId="142" fillId="108" borderId="0" xfId="41728" applyFont="1" applyFill="1" applyBorder="1" applyAlignment="1">
      <alignment vertical="top" wrapText="1"/>
    </xf>
    <xf numFmtId="0" fontId="146" fillId="0" borderId="0" xfId="0" applyFont="1" applyFill="1"/>
    <xf numFmtId="179" fontId="0" fillId="8" borderId="0" xfId="0" applyNumberFormat="1" applyFill="1"/>
    <xf numFmtId="0" fontId="7" fillId="7" borderId="0" xfId="0" applyFont="1" applyFill="1" applyAlignment="1">
      <alignment horizontal="center"/>
    </xf>
    <xf numFmtId="167" fontId="2" fillId="2" borderId="0" xfId="0" applyNumberFormat="1" applyFont="1" applyFill="1"/>
    <xf numFmtId="168" fontId="0" fillId="8" borderId="0" xfId="0" applyNumberFormat="1" applyFill="1"/>
    <xf numFmtId="2" fontId="1" fillId="103" borderId="0" xfId="0" applyNumberFormat="1" applyFont="1" applyFill="1"/>
    <xf numFmtId="2" fontId="1" fillId="7" borderId="0" xfId="0" applyNumberFormat="1" applyFont="1" applyFill="1"/>
    <xf numFmtId="2" fontId="1" fillId="0" borderId="0" xfId="0" applyNumberFormat="1" applyFont="1"/>
    <xf numFmtId="2" fontId="1" fillId="8" borderId="0" xfId="0" applyNumberFormat="1" applyFont="1" applyFill="1"/>
    <xf numFmtId="167" fontId="1" fillId="8" borderId="0" xfId="0" applyNumberFormat="1" applyFont="1" applyFill="1" applyBorder="1"/>
    <xf numFmtId="2" fontId="1" fillId="103" borderId="0" xfId="0" applyNumberFormat="1" applyFont="1" applyFill="1" applyBorder="1"/>
    <xf numFmtId="167" fontId="1" fillId="4" borderId="0" xfId="0" applyNumberFormat="1" applyFont="1" applyFill="1"/>
    <xf numFmtId="2" fontId="1" fillId="103" borderId="1" xfId="0" applyNumberFormat="1" applyFont="1" applyFill="1" applyBorder="1"/>
    <xf numFmtId="2" fontId="1" fillId="7" borderId="0" xfId="0" applyNumberFormat="1" applyFont="1" applyFill="1" applyBorder="1"/>
    <xf numFmtId="167" fontId="1" fillId="0" borderId="0" xfId="0" applyNumberFormat="1" applyFont="1"/>
    <xf numFmtId="167" fontId="1" fillId="8" borderId="1" xfId="0" applyNumberFormat="1" applyFont="1" applyFill="1" applyBorder="1"/>
    <xf numFmtId="2" fontId="0" fillId="0" borderId="0" xfId="0" applyNumberFormat="1" applyAlignment="1">
      <alignment wrapText="1"/>
    </xf>
    <xf numFmtId="167" fontId="1" fillId="8" borderId="0" xfId="0" applyNumberFormat="1" applyFont="1" applyFill="1"/>
    <xf numFmtId="0" fontId="0" fillId="8" borderId="0" xfId="0" applyFont="1" applyFill="1"/>
    <xf numFmtId="167" fontId="0" fillId="8" borderId="0" xfId="0" applyNumberFormat="1" applyFont="1" applyFill="1"/>
    <xf numFmtId="2" fontId="1" fillId="7" borderId="1" xfId="0" applyNumberFormat="1" applyFont="1" applyFill="1" applyBorder="1"/>
    <xf numFmtId="167" fontId="0" fillId="103" borderId="0" xfId="0" applyNumberFormat="1" applyFont="1" applyFill="1"/>
    <xf numFmtId="167" fontId="1" fillId="103" borderId="0" xfId="0" applyNumberFormat="1" applyFont="1" applyFill="1"/>
    <xf numFmtId="2" fontId="0" fillId="103" borderId="0" xfId="0" applyNumberFormat="1" applyFont="1" applyFill="1"/>
    <xf numFmtId="2" fontId="0" fillId="7" borderId="0" xfId="0" applyNumberFormat="1" applyFont="1" applyFill="1"/>
    <xf numFmtId="0" fontId="25" fillId="0" borderId="0" xfId="41728"/>
    <xf numFmtId="167" fontId="0" fillId="0" borderId="0" xfId="0" applyNumberFormat="1" applyBorder="1"/>
    <xf numFmtId="1" fontId="0" fillId="0" borderId="0" xfId="0" applyNumberFormat="1" applyBorder="1"/>
    <xf numFmtId="165" fontId="0" fillId="0" borderId="0" xfId="0" applyNumberFormat="1"/>
    <xf numFmtId="0" fontId="147" fillId="0" borderId="0" xfId="0" applyFont="1"/>
    <xf numFmtId="0" fontId="146" fillId="0" borderId="0" xfId="0" applyFont="1"/>
    <xf numFmtId="0" fontId="142" fillId="0" borderId="0" xfId="41728" applyFont="1" applyFill="1"/>
    <xf numFmtId="2" fontId="0" fillId="6" borderId="1" xfId="0" applyNumberFormat="1" applyFill="1" applyBorder="1"/>
    <xf numFmtId="0" fontId="7" fillId="8" borderId="0" xfId="0" applyFont="1" applyFill="1" applyAlignment="1">
      <alignment wrapText="1"/>
    </xf>
    <xf numFmtId="0" fontId="0" fillId="2" borderId="0" xfId="0" applyFont="1" applyFill="1"/>
    <xf numFmtId="0" fontId="148" fillId="8" borderId="0" xfId="0" applyFont="1" applyFill="1" applyAlignment="1">
      <alignment wrapText="1"/>
    </xf>
    <xf numFmtId="1" fontId="1" fillId="8" borderId="0" xfId="0" applyNumberFormat="1" applyFont="1" applyFill="1"/>
    <xf numFmtId="1" fontId="0" fillId="8" borderId="0" xfId="0" applyNumberFormat="1" applyFill="1" applyAlignment="1">
      <alignment wrapText="1"/>
    </xf>
    <xf numFmtId="1" fontId="8" fillId="8" borderId="0" xfId="0" applyNumberFormat="1" applyFont="1" applyFill="1"/>
    <xf numFmtId="1" fontId="0" fillId="8" borderId="1" xfId="0" applyNumberFormat="1" applyFill="1" applyBorder="1"/>
    <xf numFmtId="1" fontId="0" fillId="8" borderId="0" xfId="0" applyNumberFormat="1" applyFont="1" applyFill="1"/>
    <xf numFmtId="1" fontId="130" fillId="8" borderId="0" xfId="0" applyNumberFormat="1" applyFont="1" applyFill="1"/>
    <xf numFmtId="1" fontId="131" fillId="8" borderId="0" xfId="0" applyNumberFormat="1" applyFont="1" applyFill="1"/>
    <xf numFmtId="166" fontId="130" fillId="8" borderId="0" xfId="0" applyNumberFormat="1" applyFont="1" applyFill="1"/>
    <xf numFmtId="1" fontId="130" fillId="8" borderId="0" xfId="0" applyNumberFormat="1" applyFont="1" applyFill="1" applyAlignment="1">
      <alignment wrapText="1"/>
    </xf>
    <xf numFmtId="1" fontId="0" fillId="105" borderId="0" xfId="0" applyNumberFormat="1" applyFill="1"/>
    <xf numFmtId="0" fontId="0" fillId="2" borderId="0" xfId="0" applyFont="1" applyFill="1" applyAlignment="1">
      <alignment wrapText="1"/>
    </xf>
    <xf numFmtId="167" fontId="0" fillId="2" borderId="0" xfId="0" applyNumberFormat="1" applyFont="1" applyFill="1"/>
    <xf numFmtId="1" fontId="0" fillId="2" borderId="0" xfId="0" applyNumberFormat="1" applyFill="1" applyAlignment="1">
      <alignment horizontal="center"/>
    </xf>
    <xf numFmtId="1" fontId="1" fillId="2" borderId="0" xfId="0" applyNumberFormat="1" applyFont="1" applyFill="1" applyAlignment="1">
      <alignment horizontal="center"/>
    </xf>
    <xf numFmtId="1" fontId="0" fillId="6" borderId="0" xfId="0" applyNumberFormat="1" applyFont="1" applyFill="1"/>
    <xf numFmtId="0" fontId="149" fillId="8" borderId="0" xfId="0" applyFont="1" applyFill="1" applyAlignment="1">
      <alignment wrapText="1"/>
    </xf>
    <xf numFmtId="0" fontId="8" fillId="0" borderId="0" xfId="0" applyFont="1" applyFill="1"/>
    <xf numFmtId="0" fontId="0" fillId="0" borderId="0" xfId="0" applyFont="1" applyFill="1"/>
    <xf numFmtId="0" fontId="130" fillId="0" borderId="0" xfId="0" applyFont="1" applyFill="1"/>
    <xf numFmtId="0" fontId="137" fillId="0" borderId="1" xfId="0" applyFont="1" applyFill="1" applyBorder="1" applyAlignment="1">
      <alignment horizontal="center" wrapText="1"/>
    </xf>
    <xf numFmtId="167" fontId="7" fillId="0" borderId="0" xfId="0" applyNumberFormat="1" applyFont="1" applyAlignment="1">
      <alignment wrapText="1"/>
    </xf>
    <xf numFmtId="167" fontId="146" fillId="0" borderId="0" xfId="0" applyNumberFormat="1" applyFont="1"/>
    <xf numFmtId="1" fontId="0" fillId="2" borderId="0" xfId="0" applyNumberFormat="1" applyFill="1" applyAlignment="1">
      <alignment horizontal="center"/>
    </xf>
    <xf numFmtId="0" fontId="137" fillId="8" borderId="1" xfId="0" applyFont="1" applyFill="1" applyBorder="1" applyAlignment="1">
      <alignment horizontal="center"/>
    </xf>
    <xf numFmtId="0" fontId="137" fillId="6" borderId="1" xfId="0" applyFont="1" applyFill="1" applyBorder="1" applyAlignment="1">
      <alignment horizontal="center" wrapText="1"/>
    </xf>
    <xf numFmtId="0" fontId="137" fillId="2" borderId="1" xfId="0" applyFont="1" applyFill="1" applyBorder="1" applyAlignment="1">
      <alignment horizontal="center"/>
    </xf>
    <xf numFmtId="0" fontId="7" fillId="10" borderId="1" xfId="0" applyFont="1" applyFill="1" applyBorder="1" applyAlignment="1">
      <alignment horizontal="center"/>
    </xf>
    <xf numFmtId="0" fontId="7" fillId="104" borderId="1" xfId="0" applyFont="1" applyFill="1" applyBorder="1" applyAlignment="1">
      <alignment horizontal="center" wrapText="1"/>
    </xf>
    <xf numFmtId="0" fontId="7" fillId="103" borderId="1" xfId="0" applyFont="1" applyFill="1" applyBorder="1" applyAlignment="1">
      <alignment horizontal="center" wrapText="1"/>
    </xf>
    <xf numFmtId="0" fontId="7" fillId="8" borderId="1" xfId="0" applyFont="1" applyFill="1" applyBorder="1" applyAlignment="1">
      <alignment horizontal="center"/>
    </xf>
    <xf numFmtId="0" fontId="7" fillId="4" borderId="1" xfId="0" applyFont="1" applyFill="1" applyBorder="1" applyAlignment="1">
      <alignment horizontal="center"/>
    </xf>
    <xf numFmtId="1" fontId="0" fillId="10" borderId="0" xfId="0" applyNumberFormat="1" applyFill="1" applyAlignment="1">
      <alignment horizontal="center"/>
    </xf>
    <xf numFmtId="0" fontId="7" fillId="0" borderId="0" xfId="0" applyFont="1" applyAlignment="1">
      <alignment horizontal="center" wrapText="1"/>
    </xf>
    <xf numFmtId="0" fontId="7" fillId="105" borderId="1" xfId="0" applyFont="1" applyFill="1" applyBorder="1" applyAlignment="1">
      <alignment horizontal="center" wrapText="1"/>
    </xf>
    <xf numFmtId="0" fontId="7" fillId="7" borderId="0" xfId="0" applyFont="1" applyFill="1" applyAlignment="1">
      <alignment horizontal="center"/>
    </xf>
  </cellXfs>
  <cellStyles count="41729">
    <cellStyle name="%" xfId="204"/>
    <cellStyle name="_GG Wind Farm Ops Construction Budget 17Nov09 Susan " xfId="231"/>
    <cellStyle name="_GG Wind Farm Ops input 17Nov09 " xfId="232"/>
    <cellStyle name="_Hotel " xfId="233"/>
    <cellStyle name="20% - Accent1" xfId="19" builtinId="30" customBuiltin="1"/>
    <cellStyle name="20% - Accent1 2" xfId="50"/>
    <cellStyle name="20% - Accent1 2 2" xfId="314"/>
    <cellStyle name="20% - Accent1 2 3" xfId="315"/>
    <cellStyle name="20% - Accent1 2 4" xfId="313"/>
    <cellStyle name="20% - Accent1 3" xfId="239"/>
    <cellStyle name="20% - Accent1 3 2" xfId="316"/>
    <cellStyle name="20% - Accent1 4" xfId="317"/>
    <cellStyle name="20% - Accent1 5" xfId="318"/>
    <cellStyle name="20% - Accent1 6" xfId="319"/>
    <cellStyle name="20% - Accent2" xfId="23" builtinId="34" customBuiltin="1"/>
    <cellStyle name="20% - Accent2 2" xfId="51"/>
    <cellStyle name="20% - Accent2 2 2" xfId="321"/>
    <cellStyle name="20% - Accent2 2 3" xfId="322"/>
    <cellStyle name="20% - Accent2 2 4" xfId="320"/>
    <cellStyle name="20% - Accent2 3" xfId="240"/>
    <cellStyle name="20% - Accent2 3 2" xfId="323"/>
    <cellStyle name="20% - Accent2 4" xfId="324"/>
    <cellStyle name="20% - Accent2 5" xfId="325"/>
    <cellStyle name="20% - Accent2 6" xfId="326"/>
    <cellStyle name="20% - Accent3" xfId="27" builtinId="38" customBuiltin="1"/>
    <cellStyle name="20% - Accent3 2" xfId="52"/>
    <cellStyle name="20% - Accent3 2 2" xfId="328"/>
    <cellStyle name="20% - Accent3 2 3" xfId="329"/>
    <cellStyle name="20% - Accent3 2 4" xfId="327"/>
    <cellStyle name="20% - Accent3 3" xfId="241"/>
    <cellStyle name="20% - Accent3 3 2" xfId="330"/>
    <cellStyle name="20% - Accent3 4" xfId="331"/>
    <cellStyle name="20% - Accent3 5" xfId="332"/>
    <cellStyle name="20% - Accent3 6" xfId="333"/>
    <cellStyle name="20% - Accent4" xfId="31" builtinId="42" customBuiltin="1"/>
    <cellStyle name="20% - Accent4 2" xfId="53"/>
    <cellStyle name="20% - Accent4 2 2" xfId="335"/>
    <cellStyle name="20% - Accent4 2 3" xfId="336"/>
    <cellStyle name="20% - Accent4 2 4" xfId="334"/>
    <cellStyle name="20% - Accent4 3" xfId="242"/>
    <cellStyle name="20% - Accent4 3 2" xfId="337"/>
    <cellStyle name="20% - Accent4 4" xfId="338"/>
    <cellStyle name="20% - Accent4 5" xfId="339"/>
    <cellStyle name="20% - Accent4 6" xfId="340"/>
    <cellStyle name="20% - Accent5" xfId="35" builtinId="46" customBuiltin="1"/>
    <cellStyle name="20% - Accent5 2" xfId="54"/>
    <cellStyle name="20% - Accent5 2 2" xfId="342"/>
    <cellStyle name="20% - Accent5 2 3" xfId="343"/>
    <cellStyle name="20% - Accent5 2 4" xfId="341"/>
    <cellStyle name="20% - Accent5 3" xfId="243"/>
    <cellStyle name="20% - Accent5 3 2" xfId="344"/>
    <cellStyle name="20% - Accent5 4" xfId="345"/>
    <cellStyle name="20% - Accent5 5" xfId="346"/>
    <cellStyle name="20% - Accent5 6" xfId="347"/>
    <cellStyle name="20% - Accent6" xfId="39" builtinId="50" customBuiltin="1"/>
    <cellStyle name="20% - Accent6 2" xfId="55"/>
    <cellStyle name="20% - Accent6 2 2" xfId="349"/>
    <cellStyle name="20% - Accent6 2 3" xfId="350"/>
    <cellStyle name="20% - Accent6 2 4" xfId="348"/>
    <cellStyle name="20% - Accent6 3" xfId="244"/>
    <cellStyle name="20% - Accent6 3 2" xfId="351"/>
    <cellStyle name="20% - Accent6 4" xfId="352"/>
    <cellStyle name="20% - Accent6 5" xfId="353"/>
    <cellStyle name="20% - Accent6 6" xfId="354"/>
    <cellStyle name="40% - Accent1" xfId="20" builtinId="31" customBuiltin="1"/>
    <cellStyle name="40% - Accent1 2" xfId="56"/>
    <cellStyle name="40% - Accent1 2 2" xfId="356"/>
    <cellStyle name="40% - Accent1 2 3" xfId="357"/>
    <cellStyle name="40% - Accent1 2 4" xfId="355"/>
    <cellStyle name="40% - Accent1 3" xfId="245"/>
    <cellStyle name="40% - Accent1 3 2" xfId="358"/>
    <cellStyle name="40% - Accent1 4" xfId="359"/>
    <cellStyle name="40% - Accent1 5" xfId="360"/>
    <cellStyle name="40% - Accent1 6" xfId="361"/>
    <cellStyle name="40% - Accent2" xfId="24" builtinId="35" customBuiltin="1"/>
    <cellStyle name="40% - Accent2 2" xfId="57"/>
    <cellStyle name="40% - Accent2 2 2" xfId="363"/>
    <cellStyle name="40% - Accent2 2 3" xfId="364"/>
    <cellStyle name="40% - Accent2 2 4" xfId="362"/>
    <cellStyle name="40% - Accent2 3" xfId="246"/>
    <cellStyle name="40% - Accent2 3 2" xfId="365"/>
    <cellStyle name="40% - Accent2 4" xfId="366"/>
    <cellStyle name="40% - Accent2 5" xfId="367"/>
    <cellStyle name="40% - Accent2 6" xfId="368"/>
    <cellStyle name="40% - Accent3" xfId="28" builtinId="39" customBuiltin="1"/>
    <cellStyle name="40% - Accent3 2" xfId="58"/>
    <cellStyle name="40% - Accent3 2 2" xfId="370"/>
    <cellStyle name="40% - Accent3 2 3" xfId="371"/>
    <cellStyle name="40% - Accent3 2 4" xfId="369"/>
    <cellStyle name="40% - Accent3 3" xfId="247"/>
    <cellStyle name="40% - Accent3 3 2" xfId="372"/>
    <cellStyle name="40% - Accent3 4" xfId="373"/>
    <cellStyle name="40% - Accent3 5" xfId="374"/>
    <cellStyle name="40% - Accent3 6" xfId="375"/>
    <cellStyle name="40% - Accent4" xfId="32" builtinId="43" customBuiltin="1"/>
    <cellStyle name="40% - Accent4 2" xfId="59"/>
    <cellStyle name="40% - Accent4 2 2" xfId="377"/>
    <cellStyle name="40% - Accent4 2 3" xfId="378"/>
    <cellStyle name="40% - Accent4 2 4" xfId="376"/>
    <cellStyle name="40% - Accent4 3" xfId="248"/>
    <cellStyle name="40% - Accent4 3 2" xfId="379"/>
    <cellStyle name="40% - Accent4 4" xfId="380"/>
    <cellStyle name="40% - Accent4 5" xfId="381"/>
    <cellStyle name="40% - Accent4 6" xfId="382"/>
    <cellStyle name="40% - Accent5" xfId="36" builtinId="47" customBuiltin="1"/>
    <cellStyle name="40% - Accent5 2" xfId="60"/>
    <cellStyle name="40% - Accent5 2 2" xfId="384"/>
    <cellStyle name="40% - Accent5 2 3" xfId="385"/>
    <cellStyle name="40% - Accent5 2 4" xfId="383"/>
    <cellStyle name="40% - Accent5 3" xfId="249"/>
    <cellStyle name="40% - Accent5 3 2" xfId="386"/>
    <cellStyle name="40% - Accent5 4" xfId="387"/>
    <cellStyle name="40% - Accent5 5" xfId="388"/>
    <cellStyle name="40% - Accent5 6" xfId="389"/>
    <cellStyle name="40% - Accent6" xfId="40" builtinId="51" customBuiltin="1"/>
    <cellStyle name="40% - Accent6 2" xfId="61"/>
    <cellStyle name="40% - Accent6 2 2" xfId="391"/>
    <cellStyle name="40% - Accent6 2 3" xfId="392"/>
    <cellStyle name="40% - Accent6 2 4" xfId="390"/>
    <cellStyle name="40% - Accent6 3" xfId="250"/>
    <cellStyle name="40% - Accent6 3 2" xfId="393"/>
    <cellStyle name="40% - Accent6 4" xfId="394"/>
    <cellStyle name="40% - Accent6 5" xfId="395"/>
    <cellStyle name="40% - Accent6 6" xfId="396"/>
    <cellStyle name="5x indented GHG Textfiels" xfId="299"/>
    <cellStyle name="60% - Accent1" xfId="21" builtinId="32" customBuiltin="1"/>
    <cellStyle name="60% - Accent1 2" xfId="62"/>
    <cellStyle name="60% - Accent1 2 2" xfId="398"/>
    <cellStyle name="60% - Accent1 2 3" xfId="399"/>
    <cellStyle name="60% - Accent1 2 4" xfId="397"/>
    <cellStyle name="60% - Accent1 3" xfId="251"/>
    <cellStyle name="60% - Accent1 3 2" xfId="400"/>
    <cellStyle name="60% - Accent1 4" xfId="401"/>
    <cellStyle name="60% - Accent1 5" xfId="402"/>
    <cellStyle name="60% - Accent1 6" xfId="403"/>
    <cellStyle name="60% - Accent2" xfId="25" builtinId="36" customBuiltin="1"/>
    <cellStyle name="60% - Accent2 2" xfId="63"/>
    <cellStyle name="60% - Accent2 2 2" xfId="405"/>
    <cellStyle name="60% - Accent2 2 3" xfId="406"/>
    <cellStyle name="60% - Accent2 2 4" xfId="404"/>
    <cellStyle name="60% - Accent2 3" xfId="252"/>
    <cellStyle name="60% - Accent2 3 2" xfId="407"/>
    <cellStyle name="60% - Accent2 4" xfId="408"/>
    <cellStyle name="60% - Accent2 5" xfId="409"/>
    <cellStyle name="60% - Accent2 6" xfId="410"/>
    <cellStyle name="60% - Accent3" xfId="29" builtinId="40" customBuiltin="1"/>
    <cellStyle name="60% - Accent3 2" xfId="64"/>
    <cellStyle name="60% - Accent3 2 2" xfId="412"/>
    <cellStyle name="60% - Accent3 2 3" xfId="413"/>
    <cellStyle name="60% - Accent3 2 4" xfId="411"/>
    <cellStyle name="60% - Accent3 3" xfId="253"/>
    <cellStyle name="60% - Accent3 3 2" xfId="414"/>
    <cellStyle name="60% - Accent3 4" xfId="415"/>
    <cellStyle name="60% - Accent3 5" xfId="416"/>
    <cellStyle name="60% - Accent3 6" xfId="417"/>
    <cellStyle name="60% - Accent4" xfId="33" builtinId="44" customBuiltin="1"/>
    <cellStyle name="60% - Accent4 2" xfId="65"/>
    <cellStyle name="60% - Accent4 2 2" xfId="419"/>
    <cellStyle name="60% - Accent4 2 3" xfId="420"/>
    <cellStyle name="60% - Accent4 2 4" xfId="418"/>
    <cellStyle name="60% - Accent4 3" xfId="254"/>
    <cellStyle name="60% - Accent4 3 2" xfId="421"/>
    <cellStyle name="60% - Accent4 4" xfId="422"/>
    <cellStyle name="60% - Accent4 5" xfId="423"/>
    <cellStyle name="60% - Accent4 6" xfId="424"/>
    <cellStyle name="60% - Accent5" xfId="37" builtinId="48" customBuiltin="1"/>
    <cellStyle name="60% - Accent5 2" xfId="66"/>
    <cellStyle name="60% - Accent5 2 2" xfId="426"/>
    <cellStyle name="60% - Accent5 2 3" xfId="427"/>
    <cellStyle name="60% - Accent5 2 4" xfId="425"/>
    <cellStyle name="60% - Accent5 3" xfId="255"/>
    <cellStyle name="60% - Accent5 3 2" xfId="428"/>
    <cellStyle name="60% - Accent5 4" xfId="429"/>
    <cellStyle name="60% - Accent5 5" xfId="430"/>
    <cellStyle name="60% - Accent5 6" xfId="431"/>
    <cellStyle name="60% - Accent6" xfId="41" builtinId="52" customBuiltin="1"/>
    <cellStyle name="60% - Accent6 2" xfId="67"/>
    <cellStyle name="60% - Accent6 2 2" xfId="433"/>
    <cellStyle name="60% - Accent6 2 3" xfId="434"/>
    <cellStyle name="60% - Accent6 2 4" xfId="432"/>
    <cellStyle name="60% - Accent6 3" xfId="256"/>
    <cellStyle name="60% - Accent6 3 2" xfId="435"/>
    <cellStyle name="60% - Accent6 4" xfId="436"/>
    <cellStyle name="60% - Accent6 5" xfId="437"/>
    <cellStyle name="60% - Accent6 6" xfId="438"/>
    <cellStyle name="Accent1" xfId="18" builtinId="29" customBuiltin="1"/>
    <cellStyle name="Accent1 2" xfId="68"/>
    <cellStyle name="Accent1 2 2" xfId="440"/>
    <cellStyle name="Accent1 2 3" xfId="441"/>
    <cellStyle name="Accent1 2 4" xfId="439"/>
    <cellStyle name="Accent1 3" xfId="257"/>
    <cellStyle name="Accent1 3 2" xfId="442"/>
    <cellStyle name="Accent1 4" xfId="443"/>
    <cellStyle name="Accent1 5" xfId="444"/>
    <cellStyle name="Accent1 6" xfId="445"/>
    <cellStyle name="Accent2" xfId="22" builtinId="33" customBuiltin="1"/>
    <cellStyle name="Accent2 2" xfId="69"/>
    <cellStyle name="Accent2 2 2" xfId="447"/>
    <cellStyle name="Accent2 2 3" xfId="448"/>
    <cellStyle name="Accent2 2 4" xfId="446"/>
    <cellStyle name="Accent2 3" xfId="258"/>
    <cellStyle name="Accent2 3 2" xfId="449"/>
    <cellStyle name="Accent2 4" xfId="450"/>
    <cellStyle name="Accent2 5" xfId="451"/>
    <cellStyle name="Accent2 6" xfId="452"/>
    <cellStyle name="Accent3" xfId="26" builtinId="37" customBuiltin="1"/>
    <cellStyle name="Accent3 2" xfId="70"/>
    <cellStyle name="Accent3 2 2" xfId="454"/>
    <cellStyle name="Accent3 2 3" xfId="455"/>
    <cellStyle name="Accent3 2 4" xfId="453"/>
    <cellStyle name="Accent3 3" xfId="259"/>
    <cellStyle name="Accent3 3 2" xfId="456"/>
    <cellStyle name="Accent3 4" xfId="457"/>
    <cellStyle name="Accent3 5" xfId="458"/>
    <cellStyle name="Accent3 6" xfId="459"/>
    <cellStyle name="Accent4" xfId="30" builtinId="41" customBuiltin="1"/>
    <cellStyle name="Accent4 2" xfId="71"/>
    <cellStyle name="Accent4 2 2" xfId="461"/>
    <cellStyle name="Accent4 2 3" xfId="462"/>
    <cellStyle name="Accent4 2 4" xfId="460"/>
    <cellStyle name="Accent4 3" xfId="260"/>
    <cellStyle name="Accent4 3 2" xfId="463"/>
    <cellStyle name="Accent4 4" xfId="464"/>
    <cellStyle name="Accent4 5" xfId="465"/>
    <cellStyle name="Accent4 6" xfId="466"/>
    <cellStyle name="Accent5" xfId="34" builtinId="45" customBuiltin="1"/>
    <cellStyle name="Accent5 2" xfId="72"/>
    <cellStyle name="Accent5 2 2" xfId="468"/>
    <cellStyle name="Accent5 2 3" xfId="469"/>
    <cellStyle name="Accent5 2 4" xfId="467"/>
    <cellStyle name="Accent5 3" xfId="261"/>
    <cellStyle name="Accent5 3 2" xfId="470"/>
    <cellStyle name="Accent5 4" xfId="471"/>
    <cellStyle name="Accent5 5" xfId="472"/>
    <cellStyle name="Accent5 6" xfId="473"/>
    <cellStyle name="Accent6" xfId="38" builtinId="49" customBuiltin="1"/>
    <cellStyle name="Accent6 2" xfId="73"/>
    <cellStyle name="Accent6 2 2" xfId="475"/>
    <cellStyle name="Accent6 2 3" xfId="476"/>
    <cellStyle name="Accent6 2 4" xfId="474"/>
    <cellStyle name="Accent6 3" xfId="262"/>
    <cellStyle name="Accent6 3 2" xfId="477"/>
    <cellStyle name="Accent6 4" xfId="478"/>
    <cellStyle name="Accent6 5" xfId="479"/>
    <cellStyle name="Accent6 6" xfId="480"/>
    <cellStyle name="AggblueCels_1x" xfId="300"/>
    <cellStyle name="ANCLAS,REZONES Y SUS PARTES,DE FUNDICION,DE HIERRO O DE ACERO" xfId="74"/>
    <cellStyle name="Bad" xfId="7" builtinId="27" customBuiltin="1"/>
    <cellStyle name="Bad 2" xfId="75"/>
    <cellStyle name="Bad 2 2" xfId="482"/>
    <cellStyle name="Bad 2 3" xfId="483"/>
    <cellStyle name="Bad 2 4" xfId="481"/>
    <cellStyle name="Bad 3" xfId="263"/>
    <cellStyle name="Bad 3 2" xfId="484"/>
    <cellStyle name="Bad 4" xfId="485"/>
    <cellStyle name="Bad 5" xfId="486"/>
    <cellStyle name="Bad 6" xfId="487"/>
    <cellStyle name="Bold GHG Numbers (0.00)" xfId="301"/>
    <cellStyle name="Bold GHG Numbers (0.00) 2" xfId="488"/>
    <cellStyle name="C01_Main head" xfId="76"/>
    <cellStyle name="C02_Column heads" xfId="77"/>
    <cellStyle name="C03_Sub head bold" xfId="78"/>
    <cellStyle name="C03a_Sub head" xfId="79"/>
    <cellStyle name="C04_Total text white bold" xfId="80"/>
    <cellStyle name="C04a_Total text black with rule" xfId="81"/>
    <cellStyle name="C05_Main text" xfId="82"/>
    <cellStyle name="C06_Figs" xfId="83"/>
    <cellStyle name="C07_Figs 1 dec percent" xfId="84"/>
    <cellStyle name="C08_Figs 1 decimal" xfId="85"/>
    <cellStyle name="C09_Notes" xfId="86"/>
    <cellStyle name="Calculation" xfId="11" builtinId="22" customBuiltin="1"/>
    <cellStyle name="Calculation 10" xfId="489"/>
    <cellStyle name="Calculation 11" xfId="490"/>
    <cellStyle name="Calculation 12" xfId="491"/>
    <cellStyle name="Calculation 2" xfId="87"/>
    <cellStyle name="Calculation 2 10" xfId="493"/>
    <cellStyle name="Calculation 2 10 2" xfId="494"/>
    <cellStyle name="Calculation 2 10 3" xfId="495"/>
    <cellStyle name="Calculation 2 10 4" xfId="496"/>
    <cellStyle name="Calculation 2 10 5" xfId="497"/>
    <cellStyle name="Calculation 2 10 6" xfId="498"/>
    <cellStyle name="Calculation 2 11" xfId="499"/>
    <cellStyle name="Calculation 2 11 2" xfId="500"/>
    <cellStyle name="Calculation 2 11 3" xfId="501"/>
    <cellStyle name="Calculation 2 11 4" xfId="502"/>
    <cellStyle name="Calculation 2 11 5" xfId="503"/>
    <cellStyle name="Calculation 2 11 6" xfId="504"/>
    <cellStyle name="Calculation 2 12" xfId="505"/>
    <cellStyle name="Calculation 2 13" xfId="506"/>
    <cellStyle name="Calculation 2 14" xfId="507"/>
    <cellStyle name="Calculation 2 15" xfId="508"/>
    <cellStyle name="Calculation 2 16" xfId="509"/>
    <cellStyle name="Calculation 2 17" xfId="492"/>
    <cellStyle name="Calculation 2 2" xfId="510"/>
    <cellStyle name="Calculation 2 2 10" xfId="511"/>
    <cellStyle name="Calculation 2 2 11" xfId="512"/>
    <cellStyle name="Calculation 2 2 12" xfId="513"/>
    <cellStyle name="Calculation 2 2 13" xfId="514"/>
    <cellStyle name="Calculation 2 2 14" xfId="515"/>
    <cellStyle name="Calculation 2 2 2" xfId="516"/>
    <cellStyle name="Calculation 2 2 2 10" xfId="517"/>
    <cellStyle name="Calculation 2 2 2 11" xfId="518"/>
    <cellStyle name="Calculation 2 2 2 12" xfId="519"/>
    <cellStyle name="Calculation 2 2 2 13" xfId="520"/>
    <cellStyle name="Calculation 2 2 2 2" xfId="521"/>
    <cellStyle name="Calculation 2 2 2 2 10" xfId="522"/>
    <cellStyle name="Calculation 2 2 2 2 11" xfId="523"/>
    <cellStyle name="Calculation 2 2 2 2 12" xfId="524"/>
    <cellStyle name="Calculation 2 2 2 2 2" xfId="525"/>
    <cellStyle name="Calculation 2 2 2 2 2 10" xfId="526"/>
    <cellStyle name="Calculation 2 2 2 2 2 11" xfId="527"/>
    <cellStyle name="Calculation 2 2 2 2 2 2" xfId="528"/>
    <cellStyle name="Calculation 2 2 2 2 2 2 10" xfId="529"/>
    <cellStyle name="Calculation 2 2 2 2 2 2 2" xfId="530"/>
    <cellStyle name="Calculation 2 2 2 2 2 2 2 2" xfId="531"/>
    <cellStyle name="Calculation 2 2 2 2 2 2 2 2 2" xfId="532"/>
    <cellStyle name="Calculation 2 2 2 2 2 2 2 2 2 2" xfId="533"/>
    <cellStyle name="Calculation 2 2 2 2 2 2 2 2 2 3" xfId="534"/>
    <cellStyle name="Calculation 2 2 2 2 2 2 2 2 2 4" xfId="535"/>
    <cellStyle name="Calculation 2 2 2 2 2 2 2 2 2 5" xfId="536"/>
    <cellStyle name="Calculation 2 2 2 2 2 2 2 2 2 6" xfId="537"/>
    <cellStyle name="Calculation 2 2 2 2 2 2 2 2 3" xfId="538"/>
    <cellStyle name="Calculation 2 2 2 2 2 2 2 2 3 2" xfId="539"/>
    <cellStyle name="Calculation 2 2 2 2 2 2 2 2 3 3" xfId="540"/>
    <cellStyle name="Calculation 2 2 2 2 2 2 2 2 3 4" xfId="541"/>
    <cellStyle name="Calculation 2 2 2 2 2 2 2 2 3 5" xfId="542"/>
    <cellStyle name="Calculation 2 2 2 2 2 2 2 2 3 6" xfId="543"/>
    <cellStyle name="Calculation 2 2 2 2 2 2 2 2 4" xfId="544"/>
    <cellStyle name="Calculation 2 2 2 2 2 2 2 2 5" xfId="545"/>
    <cellStyle name="Calculation 2 2 2 2 2 2 2 2 6" xfId="546"/>
    <cellStyle name="Calculation 2 2 2 2 2 2 2 2 7" xfId="547"/>
    <cellStyle name="Calculation 2 2 2 2 2 2 2 2 8" xfId="548"/>
    <cellStyle name="Calculation 2 2 2 2 2 2 2 3" xfId="549"/>
    <cellStyle name="Calculation 2 2 2 2 2 2 2 3 2" xfId="550"/>
    <cellStyle name="Calculation 2 2 2 2 2 2 2 3 3" xfId="551"/>
    <cellStyle name="Calculation 2 2 2 2 2 2 2 3 4" xfId="552"/>
    <cellStyle name="Calculation 2 2 2 2 2 2 2 3 5" xfId="553"/>
    <cellStyle name="Calculation 2 2 2 2 2 2 2 3 6" xfId="554"/>
    <cellStyle name="Calculation 2 2 2 2 2 2 2 4" xfId="555"/>
    <cellStyle name="Calculation 2 2 2 2 2 2 2 4 2" xfId="556"/>
    <cellStyle name="Calculation 2 2 2 2 2 2 2 4 3" xfId="557"/>
    <cellStyle name="Calculation 2 2 2 2 2 2 2 4 4" xfId="558"/>
    <cellStyle name="Calculation 2 2 2 2 2 2 2 4 5" xfId="559"/>
    <cellStyle name="Calculation 2 2 2 2 2 2 2 4 6" xfId="560"/>
    <cellStyle name="Calculation 2 2 2 2 2 2 2 5" xfId="561"/>
    <cellStyle name="Calculation 2 2 2 2 2 2 2 6" xfId="562"/>
    <cellStyle name="Calculation 2 2 2 2 2 2 2 7" xfId="563"/>
    <cellStyle name="Calculation 2 2 2 2 2 2 2 8" xfId="564"/>
    <cellStyle name="Calculation 2 2 2 2 2 2 2 9" xfId="565"/>
    <cellStyle name="Calculation 2 2 2 2 2 2 3" xfId="566"/>
    <cellStyle name="Calculation 2 2 2 2 2 2 3 2" xfId="567"/>
    <cellStyle name="Calculation 2 2 2 2 2 2 3 2 2" xfId="568"/>
    <cellStyle name="Calculation 2 2 2 2 2 2 3 2 3" xfId="569"/>
    <cellStyle name="Calculation 2 2 2 2 2 2 3 2 4" xfId="570"/>
    <cellStyle name="Calculation 2 2 2 2 2 2 3 2 5" xfId="571"/>
    <cellStyle name="Calculation 2 2 2 2 2 2 3 2 6" xfId="572"/>
    <cellStyle name="Calculation 2 2 2 2 2 2 3 3" xfId="573"/>
    <cellStyle name="Calculation 2 2 2 2 2 2 3 3 2" xfId="574"/>
    <cellStyle name="Calculation 2 2 2 2 2 2 3 3 3" xfId="575"/>
    <cellStyle name="Calculation 2 2 2 2 2 2 3 3 4" xfId="576"/>
    <cellStyle name="Calculation 2 2 2 2 2 2 3 3 5" xfId="577"/>
    <cellStyle name="Calculation 2 2 2 2 2 2 3 3 6" xfId="578"/>
    <cellStyle name="Calculation 2 2 2 2 2 2 3 4" xfId="579"/>
    <cellStyle name="Calculation 2 2 2 2 2 2 3 5" xfId="580"/>
    <cellStyle name="Calculation 2 2 2 2 2 2 3 6" xfId="581"/>
    <cellStyle name="Calculation 2 2 2 2 2 2 3 7" xfId="582"/>
    <cellStyle name="Calculation 2 2 2 2 2 2 3 8" xfId="583"/>
    <cellStyle name="Calculation 2 2 2 2 2 2 4" xfId="584"/>
    <cellStyle name="Calculation 2 2 2 2 2 2 4 2" xfId="585"/>
    <cellStyle name="Calculation 2 2 2 2 2 2 4 3" xfId="586"/>
    <cellStyle name="Calculation 2 2 2 2 2 2 4 4" xfId="587"/>
    <cellStyle name="Calculation 2 2 2 2 2 2 4 5" xfId="588"/>
    <cellStyle name="Calculation 2 2 2 2 2 2 4 6" xfId="589"/>
    <cellStyle name="Calculation 2 2 2 2 2 2 5" xfId="590"/>
    <cellStyle name="Calculation 2 2 2 2 2 2 5 2" xfId="591"/>
    <cellStyle name="Calculation 2 2 2 2 2 2 5 3" xfId="592"/>
    <cellStyle name="Calculation 2 2 2 2 2 2 5 4" xfId="593"/>
    <cellStyle name="Calculation 2 2 2 2 2 2 5 5" xfId="594"/>
    <cellStyle name="Calculation 2 2 2 2 2 2 5 6" xfId="595"/>
    <cellStyle name="Calculation 2 2 2 2 2 2 6" xfId="596"/>
    <cellStyle name="Calculation 2 2 2 2 2 2 7" xfId="597"/>
    <cellStyle name="Calculation 2 2 2 2 2 2 8" xfId="598"/>
    <cellStyle name="Calculation 2 2 2 2 2 2 9" xfId="599"/>
    <cellStyle name="Calculation 2 2 2 2 2 3" xfId="600"/>
    <cellStyle name="Calculation 2 2 2 2 2 3 2" xfId="601"/>
    <cellStyle name="Calculation 2 2 2 2 2 3 2 2" xfId="602"/>
    <cellStyle name="Calculation 2 2 2 2 2 3 2 2 2" xfId="603"/>
    <cellStyle name="Calculation 2 2 2 2 2 3 2 2 3" xfId="604"/>
    <cellStyle name="Calculation 2 2 2 2 2 3 2 2 4" xfId="605"/>
    <cellStyle name="Calculation 2 2 2 2 2 3 2 2 5" xfId="606"/>
    <cellStyle name="Calculation 2 2 2 2 2 3 2 2 6" xfId="607"/>
    <cellStyle name="Calculation 2 2 2 2 2 3 2 3" xfId="608"/>
    <cellStyle name="Calculation 2 2 2 2 2 3 2 3 2" xfId="609"/>
    <cellStyle name="Calculation 2 2 2 2 2 3 2 3 3" xfId="610"/>
    <cellStyle name="Calculation 2 2 2 2 2 3 2 3 4" xfId="611"/>
    <cellStyle name="Calculation 2 2 2 2 2 3 2 3 5" xfId="612"/>
    <cellStyle name="Calculation 2 2 2 2 2 3 2 3 6" xfId="613"/>
    <cellStyle name="Calculation 2 2 2 2 2 3 2 4" xfId="614"/>
    <cellStyle name="Calculation 2 2 2 2 2 3 2 5" xfId="615"/>
    <cellStyle name="Calculation 2 2 2 2 2 3 2 6" xfId="616"/>
    <cellStyle name="Calculation 2 2 2 2 2 3 2 7" xfId="617"/>
    <cellStyle name="Calculation 2 2 2 2 2 3 2 8" xfId="618"/>
    <cellStyle name="Calculation 2 2 2 2 2 3 3" xfId="619"/>
    <cellStyle name="Calculation 2 2 2 2 2 3 3 2" xfId="620"/>
    <cellStyle name="Calculation 2 2 2 2 2 3 3 3" xfId="621"/>
    <cellStyle name="Calculation 2 2 2 2 2 3 3 4" xfId="622"/>
    <cellStyle name="Calculation 2 2 2 2 2 3 3 5" xfId="623"/>
    <cellStyle name="Calculation 2 2 2 2 2 3 3 6" xfId="624"/>
    <cellStyle name="Calculation 2 2 2 2 2 3 4" xfId="625"/>
    <cellStyle name="Calculation 2 2 2 2 2 3 4 2" xfId="626"/>
    <cellStyle name="Calculation 2 2 2 2 2 3 4 3" xfId="627"/>
    <cellStyle name="Calculation 2 2 2 2 2 3 4 4" xfId="628"/>
    <cellStyle name="Calculation 2 2 2 2 2 3 4 5" xfId="629"/>
    <cellStyle name="Calculation 2 2 2 2 2 3 4 6" xfId="630"/>
    <cellStyle name="Calculation 2 2 2 2 2 3 5" xfId="631"/>
    <cellStyle name="Calculation 2 2 2 2 2 3 6" xfId="632"/>
    <cellStyle name="Calculation 2 2 2 2 2 3 7" xfId="633"/>
    <cellStyle name="Calculation 2 2 2 2 2 3 8" xfId="634"/>
    <cellStyle name="Calculation 2 2 2 2 2 3 9" xfId="635"/>
    <cellStyle name="Calculation 2 2 2 2 2 4" xfId="636"/>
    <cellStyle name="Calculation 2 2 2 2 2 4 2" xfId="637"/>
    <cellStyle name="Calculation 2 2 2 2 2 4 2 2" xfId="638"/>
    <cellStyle name="Calculation 2 2 2 2 2 4 2 3" xfId="639"/>
    <cellStyle name="Calculation 2 2 2 2 2 4 2 4" xfId="640"/>
    <cellStyle name="Calculation 2 2 2 2 2 4 2 5" xfId="641"/>
    <cellStyle name="Calculation 2 2 2 2 2 4 2 6" xfId="642"/>
    <cellStyle name="Calculation 2 2 2 2 2 4 3" xfId="643"/>
    <cellStyle name="Calculation 2 2 2 2 2 4 3 2" xfId="644"/>
    <cellStyle name="Calculation 2 2 2 2 2 4 3 3" xfId="645"/>
    <cellStyle name="Calculation 2 2 2 2 2 4 3 4" xfId="646"/>
    <cellStyle name="Calculation 2 2 2 2 2 4 3 5" xfId="647"/>
    <cellStyle name="Calculation 2 2 2 2 2 4 3 6" xfId="648"/>
    <cellStyle name="Calculation 2 2 2 2 2 4 4" xfId="649"/>
    <cellStyle name="Calculation 2 2 2 2 2 4 5" xfId="650"/>
    <cellStyle name="Calculation 2 2 2 2 2 4 6" xfId="651"/>
    <cellStyle name="Calculation 2 2 2 2 2 4 7" xfId="652"/>
    <cellStyle name="Calculation 2 2 2 2 2 4 8" xfId="653"/>
    <cellStyle name="Calculation 2 2 2 2 2 5" xfId="654"/>
    <cellStyle name="Calculation 2 2 2 2 2 5 2" xfId="655"/>
    <cellStyle name="Calculation 2 2 2 2 2 5 3" xfId="656"/>
    <cellStyle name="Calculation 2 2 2 2 2 5 4" xfId="657"/>
    <cellStyle name="Calculation 2 2 2 2 2 5 5" xfId="658"/>
    <cellStyle name="Calculation 2 2 2 2 2 5 6" xfId="659"/>
    <cellStyle name="Calculation 2 2 2 2 2 6" xfId="660"/>
    <cellStyle name="Calculation 2 2 2 2 2 6 2" xfId="661"/>
    <cellStyle name="Calculation 2 2 2 2 2 6 3" xfId="662"/>
    <cellStyle name="Calculation 2 2 2 2 2 6 4" xfId="663"/>
    <cellStyle name="Calculation 2 2 2 2 2 6 5" xfId="664"/>
    <cellStyle name="Calculation 2 2 2 2 2 6 6" xfId="665"/>
    <cellStyle name="Calculation 2 2 2 2 2 7" xfId="666"/>
    <cellStyle name="Calculation 2 2 2 2 2 8" xfId="667"/>
    <cellStyle name="Calculation 2 2 2 2 2 9" xfId="668"/>
    <cellStyle name="Calculation 2 2 2 2 3" xfId="669"/>
    <cellStyle name="Calculation 2 2 2 2 3 10" xfId="670"/>
    <cellStyle name="Calculation 2 2 2 2 3 2" xfId="671"/>
    <cellStyle name="Calculation 2 2 2 2 3 2 2" xfId="672"/>
    <cellStyle name="Calculation 2 2 2 2 3 2 2 2" xfId="673"/>
    <cellStyle name="Calculation 2 2 2 2 3 2 2 2 2" xfId="674"/>
    <cellStyle name="Calculation 2 2 2 2 3 2 2 2 3" xfId="675"/>
    <cellStyle name="Calculation 2 2 2 2 3 2 2 2 4" xfId="676"/>
    <cellStyle name="Calculation 2 2 2 2 3 2 2 2 5" xfId="677"/>
    <cellStyle name="Calculation 2 2 2 2 3 2 2 2 6" xfId="678"/>
    <cellStyle name="Calculation 2 2 2 2 3 2 2 3" xfId="679"/>
    <cellStyle name="Calculation 2 2 2 2 3 2 2 3 2" xfId="680"/>
    <cellStyle name="Calculation 2 2 2 2 3 2 2 3 3" xfId="681"/>
    <cellStyle name="Calculation 2 2 2 2 3 2 2 3 4" xfId="682"/>
    <cellStyle name="Calculation 2 2 2 2 3 2 2 3 5" xfId="683"/>
    <cellStyle name="Calculation 2 2 2 2 3 2 2 3 6" xfId="684"/>
    <cellStyle name="Calculation 2 2 2 2 3 2 2 4" xfId="685"/>
    <cellStyle name="Calculation 2 2 2 2 3 2 2 5" xfId="686"/>
    <cellStyle name="Calculation 2 2 2 2 3 2 2 6" xfId="687"/>
    <cellStyle name="Calculation 2 2 2 2 3 2 2 7" xfId="688"/>
    <cellStyle name="Calculation 2 2 2 2 3 2 2 8" xfId="689"/>
    <cellStyle name="Calculation 2 2 2 2 3 2 3" xfId="690"/>
    <cellStyle name="Calculation 2 2 2 2 3 2 3 2" xfId="691"/>
    <cellStyle name="Calculation 2 2 2 2 3 2 3 3" xfId="692"/>
    <cellStyle name="Calculation 2 2 2 2 3 2 3 4" xfId="693"/>
    <cellStyle name="Calculation 2 2 2 2 3 2 3 5" xfId="694"/>
    <cellStyle name="Calculation 2 2 2 2 3 2 3 6" xfId="695"/>
    <cellStyle name="Calculation 2 2 2 2 3 2 4" xfId="696"/>
    <cellStyle name="Calculation 2 2 2 2 3 2 4 2" xfId="697"/>
    <cellStyle name="Calculation 2 2 2 2 3 2 4 3" xfId="698"/>
    <cellStyle name="Calculation 2 2 2 2 3 2 4 4" xfId="699"/>
    <cellStyle name="Calculation 2 2 2 2 3 2 4 5" xfId="700"/>
    <cellStyle name="Calculation 2 2 2 2 3 2 4 6" xfId="701"/>
    <cellStyle name="Calculation 2 2 2 2 3 2 5" xfId="702"/>
    <cellStyle name="Calculation 2 2 2 2 3 2 6" xfId="703"/>
    <cellStyle name="Calculation 2 2 2 2 3 2 7" xfId="704"/>
    <cellStyle name="Calculation 2 2 2 2 3 2 8" xfId="705"/>
    <cellStyle name="Calculation 2 2 2 2 3 2 9" xfId="706"/>
    <cellStyle name="Calculation 2 2 2 2 3 3" xfId="707"/>
    <cellStyle name="Calculation 2 2 2 2 3 3 2" xfId="708"/>
    <cellStyle name="Calculation 2 2 2 2 3 3 2 2" xfId="709"/>
    <cellStyle name="Calculation 2 2 2 2 3 3 2 3" xfId="710"/>
    <cellStyle name="Calculation 2 2 2 2 3 3 2 4" xfId="711"/>
    <cellStyle name="Calculation 2 2 2 2 3 3 2 5" xfId="712"/>
    <cellStyle name="Calculation 2 2 2 2 3 3 2 6" xfId="713"/>
    <cellStyle name="Calculation 2 2 2 2 3 3 3" xfId="714"/>
    <cellStyle name="Calculation 2 2 2 2 3 3 3 2" xfId="715"/>
    <cellStyle name="Calculation 2 2 2 2 3 3 3 3" xfId="716"/>
    <cellStyle name="Calculation 2 2 2 2 3 3 3 4" xfId="717"/>
    <cellStyle name="Calculation 2 2 2 2 3 3 3 5" xfId="718"/>
    <cellStyle name="Calculation 2 2 2 2 3 3 3 6" xfId="719"/>
    <cellStyle name="Calculation 2 2 2 2 3 3 4" xfId="720"/>
    <cellStyle name="Calculation 2 2 2 2 3 3 5" xfId="721"/>
    <cellStyle name="Calculation 2 2 2 2 3 3 6" xfId="722"/>
    <cellStyle name="Calculation 2 2 2 2 3 3 7" xfId="723"/>
    <cellStyle name="Calculation 2 2 2 2 3 3 8" xfId="724"/>
    <cellStyle name="Calculation 2 2 2 2 3 4" xfId="725"/>
    <cellStyle name="Calculation 2 2 2 2 3 4 2" xfId="726"/>
    <cellStyle name="Calculation 2 2 2 2 3 4 3" xfId="727"/>
    <cellStyle name="Calculation 2 2 2 2 3 4 4" xfId="728"/>
    <cellStyle name="Calculation 2 2 2 2 3 4 5" xfId="729"/>
    <cellStyle name="Calculation 2 2 2 2 3 4 6" xfId="730"/>
    <cellStyle name="Calculation 2 2 2 2 3 5" xfId="731"/>
    <cellStyle name="Calculation 2 2 2 2 3 5 2" xfId="732"/>
    <cellStyle name="Calculation 2 2 2 2 3 5 3" xfId="733"/>
    <cellStyle name="Calculation 2 2 2 2 3 5 4" xfId="734"/>
    <cellStyle name="Calculation 2 2 2 2 3 5 5" xfId="735"/>
    <cellStyle name="Calculation 2 2 2 2 3 5 6" xfId="736"/>
    <cellStyle name="Calculation 2 2 2 2 3 6" xfId="737"/>
    <cellStyle name="Calculation 2 2 2 2 3 7" xfId="738"/>
    <cellStyle name="Calculation 2 2 2 2 3 8" xfId="739"/>
    <cellStyle name="Calculation 2 2 2 2 3 9" xfId="740"/>
    <cellStyle name="Calculation 2 2 2 2 4" xfId="741"/>
    <cellStyle name="Calculation 2 2 2 2 4 2" xfId="742"/>
    <cellStyle name="Calculation 2 2 2 2 4 2 2" xfId="743"/>
    <cellStyle name="Calculation 2 2 2 2 4 2 2 2" xfId="744"/>
    <cellStyle name="Calculation 2 2 2 2 4 2 2 3" xfId="745"/>
    <cellStyle name="Calculation 2 2 2 2 4 2 2 4" xfId="746"/>
    <cellStyle name="Calculation 2 2 2 2 4 2 2 5" xfId="747"/>
    <cellStyle name="Calculation 2 2 2 2 4 2 2 6" xfId="748"/>
    <cellStyle name="Calculation 2 2 2 2 4 2 3" xfId="749"/>
    <cellStyle name="Calculation 2 2 2 2 4 2 3 2" xfId="750"/>
    <cellStyle name="Calculation 2 2 2 2 4 2 3 3" xfId="751"/>
    <cellStyle name="Calculation 2 2 2 2 4 2 3 4" xfId="752"/>
    <cellStyle name="Calculation 2 2 2 2 4 2 3 5" xfId="753"/>
    <cellStyle name="Calculation 2 2 2 2 4 2 3 6" xfId="754"/>
    <cellStyle name="Calculation 2 2 2 2 4 2 4" xfId="755"/>
    <cellStyle name="Calculation 2 2 2 2 4 2 5" xfId="756"/>
    <cellStyle name="Calculation 2 2 2 2 4 2 6" xfId="757"/>
    <cellStyle name="Calculation 2 2 2 2 4 2 7" xfId="758"/>
    <cellStyle name="Calculation 2 2 2 2 4 2 8" xfId="759"/>
    <cellStyle name="Calculation 2 2 2 2 4 3" xfId="760"/>
    <cellStyle name="Calculation 2 2 2 2 4 3 2" xfId="761"/>
    <cellStyle name="Calculation 2 2 2 2 4 3 3" xfId="762"/>
    <cellStyle name="Calculation 2 2 2 2 4 3 4" xfId="763"/>
    <cellStyle name="Calculation 2 2 2 2 4 3 5" xfId="764"/>
    <cellStyle name="Calculation 2 2 2 2 4 3 6" xfId="765"/>
    <cellStyle name="Calculation 2 2 2 2 4 4" xfId="766"/>
    <cellStyle name="Calculation 2 2 2 2 4 4 2" xfId="767"/>
    <cellStyle name="Calculation 2 2 2 2 4 4 3" xfId="768"/>
    <cellStyle name="Calculation 2 2 2 2 4 4 4" xfId="769"/>
    <cellStyle name="Calculation 2 2 2 2 4 4 5" xfId="770"/>
    <cellStyle name="Calculation 2 2 2 2 4 4 6" xfId="771"/>
    <cellStyle name="Calculation 2 2 2 2 4 5" xfId="772"/>
    <cellStyle name="Calculation 2 2 2 2 4 6" xfId="773"/>
    <cellStyle name="Calculation 2 2 2 2 4 7" xfId="774"/>
    <cellStyle name="Calculation 2 2 2 2 4 8" xfId="775"/>
    <cellStyle name="Calculation 2 2 2 2 4 9" xfId="776"/>
    <cellStyle name="Calculation 2 2 2 2 5" xfId="777"/>
    <cellStyle name="Calculation 2 2 2 2 5 2" xfId="778"/>
    <cellStyle name="Calculation 2 2 2 2 5 2 2" xfId="779"/>
    <cellStyle name="Calculation 2 2 2 2 5 2 3" xfId="780"/>
    <cellStyle name="Calculation 2 2 2 2 5 2 4" xfId="781"/>
    <cellStyle name="Calculation 2 2 2 2 5 2 5" xfId="782"/>
    <cellStyle name="Calculation 2 2 2 2 5 2 6" xfId="783"/>
    <cellStyle name="Calculation 2 2 2 2 5 3" xfId="784"/>
    <cellStyle name="Calculation 2 2 2 2 5 3 2" xfId="785"/>
    <cellStyle name="Calculation 2 2 2 2 5 3 3" xfId="786"/>
    <cellStyle name="Calculation 2 2 2 2 5 3 4" xfId="787"/>
    <cellStyle name="Calculation 2 2 2 2 5 3 5" xfId="788"/>
    <cellStyle name="Calculation 2 2 2 2 5 3 6" xfId="789"/>
    <cellStyle name="Calculation 2 2 2 2 5 4" xfId="790"/>
    <cellStyle name="Calculation 2 2 2 2 5 5" xfId="791"/>
    <cellStyle name="Calculation 2 2 2 2 5 6" xfId="792"/>
    <cellStyle name="Calculation 2 2 2 2 5 7" xfId="793"/>
    <cellStyle name="Calculation 2 2 2 2 5 8" xfId="794"/>
    <cellStyle name="Calculation 2 2 2 2 6" xfId="795"/>
    <cellStyle name="Calculation 2 2 2 2 6 2" xfId="796"/>
    <cellStyle name="Calculation 2 2 2 2 6 3" xfId="797"/>
    <cellStyle name="Calculation 2 2 2 2 6 4" xfId="798"/>
    <cellStyle name="Calculation 2 2 2 2 6 5" xfId="799"/>
    <cellStyle name="Calculation 2 2 2 2 6 6" xfId="800"/>
    <cellStyle name="Calculation 2 2 2 2 7" xfId="801"/>
    <cellStyle name="Calculation 2 2 2 2 7 2" xfId="802"/>
    <cellStyle name="Calculation 2 2 2 2 7 3" xfId="803"/>
    <cellStyle name="Calculation 2 2 2 2 7 4" xfId="804"/>
    <cellStyle name="Calculation 2 2 2 2 7 5" xfId="805"/>
    <cellStyle name="Calculation 2 2 2 2 7 6" xfId="806"/>
    <cellStyle name="Calculation 2 2 2 2 8" xfId="807"/>
    <cellStyle name="Calculation 2 2 2 2 9" xfId="808"/>
    <cellStyle name="Calculation 2 2 2 3" xfId="809"/>
    <cellStyle name="Calculation 2 2 2 3 10" xfId="810"/>
    <cellStyle name="Calculation 2 2 2 3 11" xfId="811"/>
    <cellStyle name="Calculation 2 2 2 3 2" xfId="812"/>
    <cellStyle name="Calculation 2 2 2 3 2 10" xfId="813"/>
    <cellStyle name="Calculation 2 2 2 3 2 2" xfId="814"/>
    <cellStyle name="Calculation 2 2 2 3 2 2 2" xfId="815"/>
    <cellStyle name="Calculation 2 2 2 3 2 2 2 2" xfId="816"/>
    <cellStyle name="Calculation 2 2 2 3 2 2 2 2 2" xfId="817"/>
    <cellStyle name="Calculation 2 2 2 3 2 2 2 2 3" xfId="818"/>
    <cellStyle name="Calculation 2 2 2 3 2 2 2 2 4" xfId="819"/>
    <cellStyle name="Calculation 2 2 2 3 2 2 2 2 5" xfId="820"/>
    <cellStyle name="Calculation 2 2 2 3 2 2 2 2 6" xfId="821"/>
    <cellStyle name="Calculation 2 2 2 3 2 2 2 3" xfId="822"/>
    <cellStyle name="Calculation 2 2 2 3 2 2 2 3 2" xfId="823"/>
    <cellStyle name="Calculation 2 2 2 3 2 2 2 3 3" xfId="824"/>
    <cellStyle name="Calculation 2 2 2 3 2 2 2 3 4" xfId="825"/>
    <cellStyle name="Calculation 2 2 2 3 2 2 2 3 5" xfId="826"/>
    <cellStyle name="Calculation 2 2 2 3 2 2 2 3 6" xfId="827"/>
    <cellStyle name="Calculation 2 2 2 3 2 2 2 4" xfId="828"/>
    <cellStyle name="Calculation 2 2 2 3 2 2 2 5" xfId="829"/>
    <cellStyle name="Calculation 2 2 2 3 2 2 2 6" xfId="830"/>
    <cellStyle name="Calculation 2 2 2 3 2 2 2 7" xfId="831"/>
    <cellStyle name="Calculation 2 2 2 3 2 2 2 8" xfId="832"/>
    <cellStyle name="Calculation 2 2 2 3 2 2 3" xfId="833"/>
    <cellStyle name="Calculation 2 2 2 3 2 2 3 2" xfId="834"/>
    <cellStyle name="Calculation 2 2 2 3 2 2 3 3" xfId="835"/>
    <cellStyle name="Calculation 2 2 2 3 2 2 3 4" xfId="836"/>
    <cellStyle name="Calculation 2 2 2 3 2 2 3 5" xfId="837"/>
    <cellStyle name="Calculation 2 2 2 3 2 2 3 6" xfId="838"/>
    <cellStyle name="Calculation 2 2 2 3 2 2 4" xfId="839"/>
    <cellStyle name="Calculation 2 2 2 3 2 2 4 2" xfId="840"/>
    <cellStyle name="Calculation 2 2 2 3 2 2 4 3" xfId="841"/>
    <cellStyle name="Calculation 2 2 2 3 2 2 4 4" xfId="842"/>
    <cellStyle name="Calculation 2 2 2 3 2 2 4 5" xfId="843"/>
    <cellStyle name="Calculation 2 2 2 3 2 2 4 6" xfId="844"/>
    <cellStyle name="Calculation 2 2 2 3 2 2 5" xfId="845"/>
    <cellStyle name="Calculation 2 2 2 3 2 2 6" xfId="846"/>
    <cellStyle name="Calculation 2 2 2 3 2 2 7" xfId="847"/>
    <cellStyle name="Calculation 2 2 2 3 2 2 8" xfId="848"/>
    <cellStyle name="Calculation 2 2 2 3 2 2 9" xfId="849"/>
    <cellStyle name="Calculation 2 2 2 3 2 3" xfId="850"/>
    <cellStyle name="Calculation 2 2 2 3 2 3 2" xfId="851"/>
    <cellStyle name="Calculation 2 2 2 3 2 3 2 2" xfId="852"/>
    <cellStyle name="Calculation 2 2 2 3 2 3 2 3" xfId="853"/>
    <cellStyle name="Calculation 2 2 2 3 2 3 2 4" xfId="854"/>
    <cellStyle name="Calculation 2 2 2 3 2 3 2 5" xfId="855"/>
    <cellStyle name="Calculation 2 2 2 3 2 3 2 6" xfId="856"/>
    <cellStyle name="Calculation 2 2 2 3 2 3 3" xfId="857"/>
    <cellStyle name="Calculation 2 2 2 3 2 3 3 2" xfId="858"/>
    <cellStyle name="Calculation 2 2 2 3 2 3 3 3" xfId="859"/>
    <cellStyle name="Calculation 2 2 2 3 2 3 3 4" xfId="860"/>
    <cellStyle name="Calculation 2 2 2 3 2 3 3 5" xfId="861"/>
    <cellStyle name="Calculation 2 2 2 3 2 3 3 6" xfId="862"/>
    <cellStyle name="Calculation 2 2 2 3 2 3 4" xfId="863"/>
    <cellStyle name="Calculation 2 2 2 3 2 3 5" xfId="864"/>
    <cellStyle name="Calculation 2 2 2 3 2 3 6" xfId="865"/>
    <cellStyle name="Calculation 2 2 2 3 2 3 7" xfId="866"/>
    <cellStyle name="Calculation 2 2 2 3 2 3 8" xfId="867"/>
    <cellStyle name="Calculation 2 2 2 3 2 4" xfId="868"/>
    <cellStyle name="Calculation 2 2 2 3 2 4 2" xfId="869"/>
    <cellStyle name="Calculation 2 2 2 3 2 4 3" xfId="870"/>
    <cellStyle name="Calculation 2 2 2 3 2 4 4" xfId="871"/>
    <cellStyle name="Calculation 2 2 2 3 2 4 5" xfId="872"/>
    <cellStyle name="Calculation 2 2 2 3 2 4 6" xfId="873"/>
    <cellStyle name="Calculation 2 2 2 3 2 5" xfId="874"/>
    <cellStyle name="Calculation 2 2 2 3 2 5 2" xfId="875"/>
    <cellStyle name="Calculation 2 2 2 3 2 5 3" xfId="876"/>
    <cellStyle name="Calculation 2 2 2 3 2 5 4" xfId="877"/>
    <cellStyle name="Calculation 2 2 2 3 2 5 5" xfId="878"/>
    <cellStyle name="Calculation 2 2 2 3 2 5 6" xfId="879"/>
    <cellStyle name="Calculation 2 2 2 3 2 6" xfId="880"/>
    <cellStyle name="Calculation 2 2 2 3 2 7" xfId="881"/>
    <cellStyle name="Calculation 2 2 2 3 2 8" xfId="882"/>
    <cellStyle name="Calculation 2 2 2 3 2 9" xfId="883"/>
    <cellStyle name="Calculation 2 2 2 3 3" xfId="884"/>
    <cellStyle name="Calculation 2 2 2 3 3 2" xfId="885"/>
    <cellStyle name="Calculation 2 2 2 3 3 2 2" xfId="886"/>
    <cellStyle name="Calculation 2 2 2 3 3 2 2 2" xfId="887"/>
    <cellStyle name="Calculation 2 2 2 3 3 2 2 3" xfId="888"/>
    <cellStyle name="Calculation 2 2 2 3 3 2 2 4" xfId="889"/>
    <cellStyle name="Calculation 2 2 2 3 3 2 2 5" xfId="890"/>
    <cellStyle name="Calculation 2 2 2 3 3 2 2 6" xfId="891"/>
    <cellStyle name="Calculation 2 2 2 3 3 2 3" xfId="892"/>
    <cellStyle name="Calculation 2 2 2 3 3 2 3 2" xfId="893"/>
    <cellStyle name="Calculation 2 2 2 3 3 2 3 3" xfId="894"/>
    <cellStyle name="Calculation 2 2 2 3 3 2 3 4" xfId="895"/>
    <cellStyle name="Calculation 2 2 2 3 3 2 3 5" xfId="896"/>
    <cellStyle name="Calculation 2 2 2 3 3 2 3 6" xfId="897"/>
    <cellStyle name="Calculation 2 2 2 3 3 2 4" xfId="898"/>
    <cellStyle name="Calculation 2 2 2 3 3 2 5" xfId="899"/>
    <cellStyle name="Calculation 2 2 2 3 3 2 6" xfId="900"/>
    <cellStyle name="Calculation 2 2 2 3 3 2 7" xfId="901"/>
    <cellStyle name="Calculation 2 2 2 3 3 2 8" xfId="902"/>
    <cellStyle name="Calculation 2 2 2 3 3 3" xfId="903"/>
    <cellStyle name="Calculation 2 2 2 3 3 3 2" xfId="904"/>
    <cellStyle name="Calculation 2 2 2 3 3 3 3" xfId="905"/>
    <cellStyle name="Calculation 2 2 2 3 3 3 4" xfId="906"/>
    <cellStyle name="Calculation 2 2 2 3 3 3 5" xfId="907"/>
    <cellStyle name="Calculation 2 2 2 3 3 3 6" xfId="908"/>
    <cellStyle name="Calculation 2 2 2 3 3 4" xfId="909"/>
    <cellStyle name="Calculation 2 2 2 3 3 4 2" xfId="910"/>
    <cellStyle name="Calculation 2 2 2 3 3 4 3" xfId="911"/>
    <cellStyle name="Calculation 2 2 2 3 3 4 4" xfId="912"/>
    <cellStyle name="Calculation 2 2 2 3 3 4 5" xfId="913"/>
    <cellStyle name="Calculation 2 2 2 3 3 4 6" xfId="914"/>
    <cellStyle name="Calculation 2 2 2 3 3 5" xfId="915"/>
    <cellStyle name="Calculation 2 2 2 3 3 6" xfId="916"/>
    <cellStyle name="Calculation 2 2 2 3 3 7" xfId="917"/>
    <cellStyle name="Calculation 2 2 2 3 3 8" xfId="918"/>
    <cellStyle name="Calculation 2 2 2 3 3 9" xfId="919"/>
    <cellStyle name="Calculation 2 2 2 3 4" xfId="920"/>
    <cellStyle name="Calculation 2 2 2 3 4 2" xfId="921"/>
    <cellStyle name="Calculation 2 2 2 3 4 2 2" xfId="922"/>
    <cellStyle name="Calculation 2 2 2 3 4 2 3" xfId="923"/>
    <cellStyle name="Calculation 2 2 2 3 4 2 4" xfId="924"/>
    <cellStyle name="Calculation 2 2 2 3 4 2 5" xfId="925"/>
    <cellStyle name="Calculation 2 2 2 3 4 2 6" xfId="926"/>
    <cellStyle name="Calculation 2 2 2 3 4 3" xfId="927"/>
    <cellStyle name="Calculation 2 2 2 3 4 3 2" xfId="928"/>
    <cellStyle name="Calculation 2 2 2 3 4 3 3" xfId="929"/>
    <cellStyle name="Calculation 2 2 2 3 4 3 4" xfId="930"/>
    <cellStyle name="Calculation 2 2 2 3 4 3 5" xfId="931"/>
    <cellStyle name="Calculation 2 2 2 3 4 3 6" xfId="932"/>
    <cellStyle name="Calculation 2 2 2 3 4 4" xfId="933"/>
    <cellStyle name="Calculation 2 2 2 3 4 5" xfId="934"/>
    <cellStyle name="Calculation 2 2 2 3 4 6" xfId="935"/>
    <cellStyle name="Calculation 2 2 2 3 4 7" xfId="936"/>
    <cellStyle name="Calculation 2 2 2 3 4 8" xfId="937"/>
    <cellStyle name="Calculation 2 2 2 3 5" xfId="938"/>
    <cellStyle name="Calculation 2 2 2 3 5 2" xfId="939"/>
    <cellStyle name="Calculation 2 2 2 3 5 3" xfId="940"/>
    <cellStyle name="Calculation 2 2 2 3 5 4" xfId="941"/>
    <cellStyle name="Calculation 2 2 2 3 5 5" xfId="942"/>
    <cellStyle name="Calculation 2 2 2 3 5 6" xfId="943"/>
    <cellStyle name="Calculation 2 2 2 3 6" xfId="944"/>
    <cellStyle name="Calculation 2 2 2 3 6 2" xfId="945"/>
    <cellStyle name="Calculation 2 2 2 3 6 3" xfId="946"/>
    <cellStyle name="Calculation 2 2 2 3 6 4" xfId="947"/>
    <cellStyle name="Calculation 2 2 2 3 6 5" xfId="948"/>
    <cellStyle name="Calculation 2 2 2 3 6 6" xfId="949"/>
    <cellStyle name="Calculation 2 2 2 3 7" xfId="950"/>
    <cellStyle name="Calculation 2 2 2 3 8" xfId="951"/>
    <cellStyle name="Calculation 2 2 2 3 9" xfId="952"/>
    <cellStyle name="Calculation 2 2 2 4" xfId="953"/>
    <cellStyle name="Calculation 2 2 2 4 10" xfId="954"/>
    <cellStyle name="Calculation 2 2 2 4 2" xfId="955"/>
    <cellStyle name="Calculation 2 2 2 4 2 2" xfId="956"/>
    <cellStyle name="Calculation 2 2 2 4 2 2 2" xfId="957"/>
    <cellStyle name="Calculation 2 2 2 4 2 2 2 2" xfId="958"/>
    <cellStyle name="Calculation 2 2 2 4 2 2 2 3" xfId="959"/>
    <cellStyle name="Calculation 2 2 2 4 2 2 2 4" xfId="960"/>
    <cellStyle name="Calculation 2 2 2 4 2 2 2 5" xfId="961"/>
    <cellStyle name="Calculation 2 2 2 4 2 2 2 6" xfId="962"/>
    <cellStyle name="Calculation 2 2 2 4 2 2 3" xfId="963"/>
    <cellStyle name="Calculation 2 2 2 4 2 2 3 2" xfId="964"/>
    <cellStyle name="Calculation 2 2 2 4 2 2 3 3" xfId="965"/>
    <cellStyle name="Calculation 2 2 2 4 2 2 3 4" xfId="966"/>
    <cellStyle name="Calculation 2 2 2 4 2 2 3 5" xfId="967"/>
    <cellStyle name="Calculation 2 2 2 4 2 2 3 6" xfId="968"/>
    <cellStyle name="Calculation 2 2 2 4 2 2 4" xfId="969"/>
    <cellStyle name="Calculation 2 2 2 4 2 2 5" xfId="970"/>
    <cellStyle name="Calculation 2 2 2 4 2 2 6" xfId="971"/>
    <cellStyle name="Calculation 2 2 2 4 2 2 7" xfId="972"/>
    <cellStyle name="Calculation 2 2 2 4 2 2 8" xfId="973"/>
    <cellStyle name="Calculation 2 2 2 4 2 3" xfId="974"/>
    <cellStyle name="Calculation 2 2 2 4 2 3 2" xfId="975"/>
    <cellStyle name="Calculation 2 2 2 4 2 3 3" xfId="976"/>
    <cellStyle name="Calculation 2 2 2 4 2 3 4" xfId="977"/>
    <cellStyle name="Calculation 2 2 2 4 2 3 5" xfId="978"/>
    <cellStyle name="Calculation 2 2 2 4 2 3 6" xfId="979"/>
    <cellStyle name="Calculation 2 2 2 4 2 4" xfId="980"/>
    <cellStyle name="Calculation 2 2 2 4 2 4 2" xfId="981"/>
    <cellStyle name="Calculation 2 2 2 4 2 4 3" xfId="982"/>
    <cellStyle name="Calculation 2 2 2 4 2 4 4" xfId="983"/>
    <cellStyle name="Calculation 2 2 2 4 2 4 5" xfId="984"/>
    <cellStyle name="Calculation 2 2 2 4 2 4 6" xfId="985"/>
    <cellStyle name="Calculation 2 2 2 4 2 5" xfId="986"/>
    <cellStyle name="Calculation 2 2 2 4 2 6" xfId="987"/>
    <cellStyle name="Calculation 2 2 2 4 2 7" xfId="988"/>
    <cellStyle name="Calculation 2 2 2 4 2 8" xfId="989"/>
    <cellStyle name="Calculation 2 2 2 4 2 9" xfId="990"/>
    <cellStyle name="Calculation 2 2 2 4 3" xfId="991"/>
    <cellStyle name="Calculation 2 2 2 4 3 2" xfId="992"/>
    <cellStyle name="Calculation 2 2 2 4 3 2 2" xfId="993"/>
    <cellStyle name="Calculation 2 2 2 4 3 2 3" xfId="994"/>
    <cellStyle name="Calculation 2 2 2 4 3 2 4" xfId="995"/>
    <cellStyle name="Calculation 2 2 2 4 3 2 5" xfId="996"/>
    <cellStyle name="Calculation 2 2 2 4 3 2 6" xfId="997"/>
    <cellStyle name="Calculation 2 2 2 4 3 3" xfId="998"/>
    <cellStyle name="Calculation 2 2 2 4 3 3 2" xfId="999"/>
    <cellStyle name="Calculation 2 2 2 4 3 3 3" xfId="1000"/>
    <cellStyle name="Calculation 2 2 2 4 3 3 4" xfId="1001"/>
    <cellStyle name="Calculation 2 2 2 4 3 3 5" xfId="1002"/>
    <cellStyle name="Calculation 2 2 2 4 3 3 6" xfId="1003"/>
    <cellStyle name="Calculation 2 2 2 4 3 4" xfId="1004"/>
    <cellStyle name="Calculation 2 2 2 4 3 5" xfId="1005"/>
    <cellStyle name="Calculation 2 2 2 4 3 6" xfId="1006"/>
    <cellStyle name="Calculation 2 2 2 4 3 7" xfId="1007"/>
    <cellStyle name="Calculation 2 2 2 4 3 8" xfId="1008"/>
    <cellStyle name="Calculation 2 2 2 4 4" xfId="1009"/>
    <cellStyle name="Calculation 2 2 2 4 4 2" xfId="1010"/>
    <cellStyle name="Calculation 2 2 2 4 4 3" xfId="1011"/>
    <cellStyle name="Calculation 2 2 2 4 4 4" xfId="1012"/>
    <cellStyle name="Calculation 2 2 2 4 4 5" xfId="1013"/>
    <cellStyle name="Calculation 2 2 2 4 4 6" xfId="1014"/>
    <cellStyle name="Calculation 2 2 2 4 5" xfId="1015"/>
    <cellStyle name="Calculation 2 2 2 4 5 2" xfId="1016"/>
    <cellStyle name="Calculation 2 2 2 4 5 3" xfId="1017"/>
    <cellStyle name="Calculation 2 2 2 4 5 4" xfId="1018"/>
    <cellStyle name="Calculation 2 2 2 4 5 5" xfId="1019"/>
    <cellStyle name="Calculation 2 2 2 4 5 6" xfId="1020"/>
    <cellStyle name="Calculation 2 2 2 4 6" xfId="1021"/>
    <cellStyle name="Calculation 2 2 2 4 7" xfId="1022"/>
    <cellStyle name="Calculation 2 2 2 4 8" xfId="1023"/>
    <cellStyle name="Calculation 2 2 2 4 9" xfId="1024"/>
    <cellStyle name="Calculation 2 2 2 5" xfId="1025"/>
    <cellStyle name="Calculation 2 2 2 5 2" xfId="1026"/>
    <cellStyle name="Calculation 2 2 2 5 2 2" xfId="1027"/>
    <cellStyle name="Calculation 2 2 2 5 2 2 2" xfId="1028"/>
    <cellStyle name="Calculation 2 2 2 5 2 2 3" xfId="1029"/>
    <cellStyle name="Calculation 2 2 2 5 2 2 4" xfId="1030"/>
    <cellStyle name="Calculation 2 2 2 5 2 2 5" xfId="1031"/>
    <cellStyle name="Calculation 2 2 2 5 2 2 6" xfId="1032"/>
    <cellStyle name="Calculation 2 2 2 5 2 3" xfId="1033"/>
    <cellStyle name="Calculation 2 2 2 5 2 3 2" xfId="1034"/>
    <cellStyle name="Calculation 2 2 2 5 2 3 3" xfId="1035"/>
    <cellStyle name="Calculation 2 2 2 5 2 3 4" xfId="1036"/>
    <cellStyle name="Calculation 2 2 2 5 2 3 5" xfId="1037"/>
    <cellStyle name="Calculation 2 2 2 5 2 3 6" xfId="1038"/>
    <cellStyle name="Calculation 2 2 2 5 2 4" xfId="1039"/>
    <cellStyle name="Calculation 2 2 2 5 2 5" xfId="1040"/>
    <cellStyle name="Calculation 2 2 2 5 2 6" xfId="1041"/>
    <cellStyle name="Calculation 2 2 2 5 2 7" xfId="1042"/>
    <cellStyle name="Calculation 2 2 2 5 2 8" xfId="1043"/>
    <cellStyle name="Calculation 2 2 2 5 3" xfId="1044"/>
    <cellStyle name="Calculation 2 2 2 5 3 2" xfId="1045"/>
    <cellStyle name="Calculation 2 2 2 5 3 3" xfId="1046"/>
    <cellStyle name="Calculation 2 2 2 5 3 4" xfId="1047"/>
    <cellStyle name="Calculation 2 2 2 5 3 5" xfId="1048"/>
    <cellStyle name="Calculation 2 2 2 5 3 6" xfId="1049"/>
    <cellStyle name="Calculation 2 2 2 5 4" xfId="1050"/>
    <cellStyle name="Calculation 2 2 2 5 4 2" xfId="1051"/>
    <cellStyle name="Calculation 2 2 2 5 4 3" xfId="1052"/>
    <cellStyle name="Calculation 2 2 2 5 4 4" xfId="1053"/>
    <cellStyle name="Calculation 2 2 2 5 4 5" xfId="1054"/>
    <cellStyle name="Calculation 2 2 2 5 4 6" xfId="1055"/>
    <cellStyle name="Calculation 2 2 2 5 5" xfId="1056"/>
    <cellStyle name="Calculation 2 2 2 5 6" xfId="1057"/>
    <cellStyle name="Calculation 2 2 2 5 7" xfId="1058"/>
    <cellStyle name="Calculation 2 2 2 5 8" xfId="1059"/>
    <cellStyle name="Calculation 2 2 2 5 9" xfId="1060"/>
    <cellStyle name="Calculation 2 2 2 6" xfId="1061"/>
    <cellStyle name="Calculation 2 2 2 6 2" xfId="1062"/>
    <cellStyle name="Calculation 2 2 2 6 2 2" xfId="1063"/>
    <cellStyle name="Calculation 2 2 2 6 2 3" xfId="1064"/>
    <cellStyle name="Calculation 2 2 2 6 2 4" xfId="1065"/>
    <cellStyle name="Calculation 2 2 2 6 2 5" xfId="1066"/>
    <cellStyle name="Calculation 2 2 2 6 2 6" xfId="1067"/>
    <cellStyle name="Calculation 2 2 2 6 3" xfId="1068"/>
    <cellStyle name="Calculation 2 2 2 6 3 2" xfId="1069"/>
    <cellStyle name="Calculation 2 2 2 6 3 3" xfId="1070"/>
    <cellStyle name="Calculation 2 2 2 6 3 4" xfId="1071"/>
    <cellStyle name="Calculation 2 2 2 6 3 5" xfId="1072"/>
    <cellStyle name="Calculation 2 2 2 6 3 6" xfId="1073"/>
    <cellStyle name="Calculation 2 2 2 6 4" xfId="1074"/>
    <cellStyle name="Calculation 2 2 2 6 5" xfId="1075"/>
    <cellStyle name="Calculation 2 2 2 6 6" xfId="1076"/>
    <cellStyle name="Calculation 2 2 2 6 7" xfId="1077"/>
    <cellStyle name="Calculation 2 2 2 6 8" xfId="1078"/>
    <cellStyle name="Calculation 2 2 2 7" xfId="1079"/>
    <cellStyle name="Calculation 2 2 2 7 2" xfId="1080"/>
    <cellStyle name="Calculation 2 2 2 7 3" xfId="1081"/>
    <cellStyle name="Calculation 2 2 2 7 4" xfId="1082"/>
    <cellStyle name="Calculation 2 2 2 7 5" xfId="1083"/>
    <cellStyle name="Calculation 2 2 2 7 6" xfId="1084"/>
    <cellStyle name="Calculation 2 2 2 8" xfId="1085"/>
    <cellStyle name="Calculation 2 2 2 8 2" xfId="1086"/>
    <cellStyle name="Calculation 2 2 2 8 3" xfId="1087"/>
    <cellStyle name="Calculation 2 2 2 8 4" xfId="1088"/>
    <cellStyle name="Calculation 2 2 2 8 5" xfId="1089"/>
    <cellStyle name="Calculation 2 2 2 8 6" xfId="1090"/>
    <cellStyle name="Calculation 2 2 2 9" xfId="1091"/>
    <cellStyle name="Calculation 2 2 3" xfId="1092"/>
    <cellStyle name="Calculation 2 2 3 10" xfId="1093"/>
    <cellStyle name="Calculation 2 2 3 11" xfId="1094"/>
    <cellStyle name="Calculation 2 2 3 12" xfId="1095"/>
    <cellStyle name="Calculation 2 2 3 2" xfId="1096"/>
    <cellStyle name="Calculation 2 2 3 2 10" xfId="1097"/>
    <cellStyle name="Calculation 2 2 3 2 11" xfId="1098"/>
    <cellStyle name="Calculation 2 2 3 2 2" xfId="1099"/>
    <cellStyle name="Calculation 2 2 3 2 2 10" xfId="1100"/>
    <cellStyle name="Calculation 2 2 3 2 2 2" xfId="1101"/>
    <cellStyle name="Calculation 2 2 3 2 2 2 2" xfId="1102"/>
    <cellStyle name="Calculation 2 2 3 2 2 2 2 2" xfId="1103"/>
    <cellStyle name="Calculation 2 2 3 2 2 2 2 2 2" xfId="1104"/>
    <cellStyle name="Calculation 2 2 3 2 2 2 2 2 3" xfId="1105"/>
    <cellStyle name="Calculation 2 2 3 2 2 2 2 2 4" xfId="1106"/>
    <cellStyle name="Calculation 2 2 3 2 2 2 2 2 5" xfId="1107"/>
    <cellStyle name="Calculation 2 2 3 2 2 2 2 2 6" xfId="1108"/>
    <cellStyle name="Calculation 2 2 3 2 2 2 2 3" xfId="1109"/>
    <cellStyle name="Calculation 2 2 3 2 2 2 2 3 2" xfId="1110"/>
    <cellStyle name="Calculation 2 2 3 2 2 2 2 3 3" xfId="1111"/>
    <cellStyle name="Calculation 2 2 3 2 2 2 2 3 4" xfId="1112"/>
    <cellStyle name="Calculation 2 2 3 2 2 2 2 3 5" xfId="1113"/>
    <cellStyle name="Calculation 2 2 3 2 2 2 2 3 6" xfId="1114"/>
    <cellStyle name="Calculation 2 2 3 2 2 2 2 4" xfId="1115"/>
    <cellStyle name="Calculation 2 2 3 2 2 2 2 5" xfId="1116"/>
    <cellStyle name="Calculation 2 2 3 2 2 2 2 6" xfId="1117"/>
    <cellStyle name="Calculation 2 2 3 2 2 2 2 7" xfId="1118"/>
    <cellStyle name="Calculation 2 2 3 2 2 2 2 8" xfId="1119"/>
    <cellStyle name="Calculation 2 2 3 2 2 2 3" xfId="1120"/>
    <cellStyle name="Calculation 2 2 3 2 2 2 3 2" xfId="1121"/>
    <cellStyle name="Calculation 2 2 3 2 2 2 3 3" xfId="1122"/>
    <cellStyle name="Calculation 2 2 3 2 2 2 3 4" xfId="1123"/>
    <cellStyle name="Calculation 2 2 3 2 2 2 3 5" xfId="1124"/>
    <cellStyle name="Calculation 2 2 3 2 2 2 3 6" xfId="1125"/>
    <cellStyle name="Calculation 2 2 3 2 2 2 4" xfId="1126"/>
    <cellStyle name="Calculation 2 2 3 2 2 2 4 2" xfId="1127"/>
    <cellStyle name="Calculation 2 2 3 2 2 2 4 3" xfId="1128"/>
    <cellStyle name="Calculation 2 2 3 2 2 2 4 4" xfId="1129"/>
    <cellStyle name="Calculation 2 2 3 2 2 2 4 5" xfId="1130"/>
    <cellStyle name="Calculation 2 2 3 2 2 2 4 6" xfId="1131"/>
    <cellStyle name="Calculation 2 2 3 2 2 2 5" xfId="1132"/>
    <cellStyle name="Calculation 2 2 3 2 2 2 6" xfId="1133"/>
    <cellStyle name="Calculation 2 2 3 2 2 2 7" xfId="1134"/>
    <cellStyle name="Calculation 2 2 3 2 2 2 8" xfId="1135"/>
    <cellStyle name="Calculation 2 2 3 2 2 2 9" xfId="1136"/>
    <cellStyle name="Calculation 2 2 3 2 2 3" xfId="1137"/>
    <cellStyle name="Calculation 2 2 3 2 2 3 2" xfId="1138"/>
    <cellStyle name="Calculation 2 2 3 2 2 3 2 2" xfId="1139"/>
    <cellStyle name="Calculation 2 2 3 2 2 3 2 3" xfId="1140"/>
    <cellStyle name="Calculation 2 2 3 2 2 3 2 4" xfId="1141"/>
    <cellStyle name="Calculation 2 2 3 2 2 3 2 5" xfId="1142"/>
    <cellStyle name="Calculation 2 2 3 2 2 3 2 6" xfId="1143"/>
    <cellStyle name="Calculation 2 2 3 2 2 3 3" xfId="1144"/>
    <cellStyle name="Calculation 2 2 3 2 2 3 3 2" xfId="1145"/>
    <cellStyle name="Calculation 2 2 3 2 2 3 3 3" xfId="1146"/>
    <cellStyle name="Calculation 2 2 3 2 2 3 3 4" xfId="1147"/>
    <cellStyle name="Calculation 2 2 3 2 2 3 3 5" xfId="1148"/>
    <cellStyle name="Calculation 2 2 3 2 2 3 3 6" xfId="1149"/>
    <cellStyle name="Calculation 2 2 3 2 2 3 4" xfId="1150"/>
    <cellStyle name="Calculation 2 2 3 2 2 3 5" xfId="1151"/>
    <cellStyle name="Calculation 2 2 3 2 2 3 6" xfId="1152"/>
    <cellStyle name="Calculation 2 2 3 2 2 3 7" xfId="1153"/>
    <cellStyle name="Calculation 2 2 3 2 2 3 8" xfId="1154"/>
    <cellStyle name="Calculation 2 2 3 2 2 4" xfId="1155"/>
    <cellStyle name="Calculation 2 2 3 2 2 4 2" xfId="1156"/>
    <cellStyle name="Calculation 2 2 3 2 2 4 3" xfId="1157"/>
    <cellStyle name="Calculation 2 2 3 2 2 4 4" xfId="1158"/>
    <cellStyle name="Calculation 2 2 3 2 2 4 5" xfId="1159"/>
    <cellStyle name="Calculation 2 2 3 2 2 4 6" xfId="1160"/>
    <cellStyle name="Calculation 2 2 3 2 2 5" xfId="1161"/>
    <cellStyle name="Calculation 2 2 3 2 2 5 2" xfId="1162"/>
    <cellStyle name="Calculation 2 2 3 2 2 5 3" xfId="1163"/>
    <cellStyle name="Calculation 2 2 3 2 2 5 4" xfId="1164"/>
    <cellStyle name="Calculation 2 2 3 2 2 5 5" xfId="1165"/>
    <cellStyle name="Calculation 2 2 3 2 2 5 6" xfId="1166"/>
    <cellStyle name="Calculation 2 2 3 2 2 6" xfId="1167"/>
    <cellStyle name="Calculation 2 2 3 2 2 7" xfId="1168"/>
    <cellStyle name="Calculation 2 2 3 2 2 8" xfId="1169"/>
    <cellStyle name="Calculation 2 2 3 2 2 9" xfId="1170"/>
    <cellStyle name="Calculation 2 2 3 2 3" xfId="1171"/>
    <cellStyle name="Calculation 2 2 3 2 3 2" xfId="1172"/>
    <cellStyle name="Calculation 2 2 3 2 3 2 2" xfId="1173"/>
    <cellStyle name="Calculation 2 2 3 2 3 2 2 2" xfId="1174"/>
    <cellStyle name="Calculation 2 2 3 2 3 2 2 3" xfId="1175"/>
    <cellStyle name="Calculation 2 2 3 2 3 2 2 4" xfId="1176"/>
    <cellStyle name="Calculation 2 2 3 2 3 2 2 5" xfId="1177"/>
    <cellStyle name="Calculation 2 2 3 2 3 2 2 6" xfId="1178"/>
    <cellStyle name="Calculation 2 2 3 2 3 2 3" xfId="1179"/>
    <cellStyle name="Calculation 2 2 3 2 3 2 3 2" xfId="1180"/>
    <cellStyle name="Calculation 2 2 3 2 3 2 3 3" xfId="1181"/>
    <cellStyle name="Calculation 2 2 3 2 3 2 3 4" xfId="1182"/>
    <cellStyle name="Calculation 2 2 3 2 3 2 3 5" xfId="1183"/>
    <cellStyle name="Calculation 2 2 3 2 3 2 3 6" xfId="1184"/>
    <cellStyle name="Calculation 2 2 3 2 3 2 4" xfId="1185"/>
    <cellStyle name="Calculation 2 2 3 2 3 2 5" xfId="1186"/>
    <cellStyle name="Calculation 2 2 3 2 3 2 6" xfId="1187"/>
    <cellStyle name="Calculation 2 2 3 2 3 2 7" xfId="1188"/>
    <cellStyle name="Calculation 2 2 3 2 3 2 8" xfId="1189"/>
    <cellStyle name="Calculation 2 2 3 2 3 3" xfId="1190"/>
    <cellStyle name="Calculation 2 2 3 2 3 3 2" xfId="1191"/>
    <cellStyle name="Calculation 2 2 3 2 3 3 3" xfId="1192"/>
    <cellStyle name="Calculation 2 2 3 2 3 3 4" xfId="1193"/>
    <cellStyle name="Calculation 2 2 3 2 3 3 5" xfId="1194"/>
    <cellStyle name="Calculation 2 2 3 2 3 3 6" xfId="1195"/>
    <cellStyle name="Calculation 2 2 3 2 3 4" xfId="1196"/>
    <cellStyle name="Calculation 2 2 3 2 3 4 2" xfId="1197"/>
    <cellStyle name="Calculation 2 2 3 2 3 4 3" xfId="1198"/>
    <cellStyle name="Calculation 2 2 3 2 3 4 4" xfId="1199"/>
    <cellStyle name="Calculation 2 2 3 2 3 4 5" xfId="1200"/>
    <cellStyle name="Calculation 2 2 3 2 3 4 6" xfId="1201"/>
    <cellStyle name="Calculation 2 2 3 2 3 5" xfId="1202"/>
    <cellStyle name="Calculation 2 2 3 2 3 6" xfId="1203"/>
    <cellStyle name="Calculation 2 2 3 2 3 7" xfId="1204"/>
    <cellStyle name="Calculation 2 2 3 2 3 8" xfId="1205"/>
    <cellStyle name="Calculation 2 2 3 2 3 9" xfId="1206"/>
    <cellStyle name="Calculation 2 2 3 2 4" xfId="1207"/>
    <cellStyle name="Calculation 2 2 3 2 4 2" xfId="1208"/>
    <cellStyle name="Calculation 2 2 3 2 4 2 2" xfId="1209"/>
    <cellStyle name="Calculation 2 2 3 2 4 2 3" xfId="1210"/>
    <cellStyle name="Calculation 2 2 3 2 4 2 4" xfId="1211"/>
    <cellStyle name="Calculation 2 2 3 2 4 2 5" xfId="1212"/>
    <cellStyle name="Calculation 2 2 3 2 4 2 6" xfId="1213"/>
    <cellStyle name="Calculation 2 2 3 2 4 3" xfId="1214"/>
    <cellStyle name="Calculation 2 2 3 2 4 3 2" xfId="1215"/>
    <cellStyle name="Calculation 2 2 3 2 4 3 3" xfId="1216"/>
    <cellStyle name="Calculation 2 2 3 2 4 3 4" xfId="1217"/>
    <cellStyle name="Calculation 2 2 3 2 4 3 5" xfId="1218"/>
    <cellStyle name="Calculation 2 2 3 2 4 3 6" xfId="1219"/>
    <cellStyle name="Calculation 2 2 3 2 4 4" xfId="1220"/>
    <cellStyle name="Calculation 2 2 3 2 4 5" xfId="1221"/>
    <cellStyle name="Calculation 2 2 3 2 4 6" xfId="1222"/>
    <cellStyle name="Calculation 2 2 3 2 4 7" xfId="1223"/>
    <cellStyle name="Calculation 2 2 3 2 4 8" xfId="1224"/>
    <cellStyle name="Calculation 2 2 3 2 5" xfId="1225"/>
    <cellStyle name="Calculation 2 2 3 2 5 2" xfId="1226"/>
    <cellStyle name="Calculation 2 2 3 2 5 3" xfId="1227"/>
    <cellStyle name="Calculation 2 2 3 2 5 4" xfId="1228"/>
    <cellStyle name="Calculation 2 2 3 2 5 5" xfId="1229"/>
    <cellStyle name="Calculation 2 2 3 2 5 6" xfId="1230"/>
    <cellStyle name="Calculation 2 2 3 2 6" xfId="1231"/>
    <cellStyle name="Calculation 2 2 3 2 6 2" xfId="1232"/>
    <cellStyle name="Calculation 2 2 3 2 6 3" xfId="1233"/>
    <cellStyle name="Calculation 2 2 3 2 6 4" xfId="1234"/>
    <cellStyle name="Calculation 2 2 3 2 6 5" xfId="1235"/>
    <cellStyle name="Calculation 2 2 3 2 6 6" xfId="1236"/>
    <cellStyle name="Calculation 2 2 3 2 7" xfId="1237"/>
    <cellStyle name="Calculation 2 2 3 2 8" xfId="1238"/>
    <cellStyle name="Calculation 2 2 3 2 9" xfId="1239"/>
    <cellStyle name="Calculation 2 2 3 3" xfId="1240"/>
    <cellStyle name="Calculation 2 2 3 3 10" xfId="1241"/>
    <cellStyle name="Calculation 2 2 3 3 2" xfId="1242"/>
    <cellStyle name="Calculation 2 2 3 3 2 2" xfId="1243"/>
    <cellStyle name="Calculation 2 2 3 3 2 2 2" xfId="1244"/>
    <cellStyle name="Calculation 2 2 3 3 2 2 2 2" xfId="1245"/>
    <cellStyle name="Calculation 2 2 3 3 2 2 2 3" xfId="1246"/>
    <cellStyle name="Calculation 2 2 3 3 2 2 2 4" xfId="1247"/>
    <cellStyle name="Calculation 2 2 3 3 2 2 2 5" xfId="1248"/>
    <cellStyle name="Calculation 2 2 3 3 2 2 2 6" xfId="1249"/>
    <cellStyle name="Calculation 2 2 3 3 2 2 3" xfId="1250"/>
    <cellStyle name="Calculation 2 2 3 3 2 2 3 2" xfId="1251"/>
    <cellStyle name="Calculation 2 2 3 3 2 2 3 3" xfId="1252"/>
    <cellStyle name="Calculation 2 2 3 3 2 2 3 4" xfId="1253"/>
    <cellStyle name="Calculation 2 2 3 3 2 2 3 5" xfId="1254"/>
    <cellStyle name="Calculation 2 2 3 3 2 2 3 6" xfId="1255"/>
    <cellStyle name="Calculation 2 2 3 3 2 2 4" xfId="1256"/>
    <cellStyle name="Calculation 2 2 3 3 2 2 5" xfId="1257"/>
    <cellStyle name="Calculation 2 2 3 3 2 2 6" xfId="1258"/>
    <cellStyle name="Calculation 2 2 3 3 2 2 7" xfId="1259"/>
    <cellStyle name="Calculation 2 2 3 3 2 2 8" xfId="1260"/>
    <cellStyle name="Calculation 2 2 3 3 2 3" xfId="1261"/>
    <cellStyle name="Calculation 2 2 3 3 2 3 2" xfId="1262"/>
    <cellStyle name="Calculation 2 2 3 3 2 3 3" xfId="1263"/>
    <cellStyle name="Calculation 2 2 3 3 2 3 4" xfId="1264"/>
    <cellStyle name="Calculation 2 2 3 3 2 3 5" xfId="1265"/>
    <cellStyle name="Calculation 2 2 3 3 2 3 6" xfId="1266"/>
    <cellStyle name="Calculation 2 2 3 3 2 4" xfId="1267"/>
    <cellStyle name="Calculation 2 2 3 3 2 4 2" xfId="1268"/>
    <cellStyle name="Calculation 2 2 3 3 2 4 3" xfId="1269"/>
    <cellStyle name="Calculation 2 2 3 3 2 4 4" xfId="1270"/>
    <cellStyle name="Calculation 2 2 3 3 2 4 5" xfId="1271"/>
    <cellStyle name="Calculation 2 2 3 3 2 4 6" xfId="1272"/>
    <cellStyle name="Calculation 2 2 3 3 2 5" xfId="1273"/>
    <cellStyle name="Calculation 2 2 3 3 2 6" xfId="1274"/>
    <cellStyle name="Calculation 2 2 3 3 2 7" xfId="1275"/>
    <cellStyle name="Calculation 2 2 3 3 2 8" xfId="1276"/>
    <cellStyle name="Calculation 2 2 3 3 2 9" xfId="1277"/>
    <cellStyle name="Calculation 2 2 3 3 3" xfId="1278"/>
    <cellStyle name="Calculation 2 2 3 3 3 2" xfId="1279"/>
    <cellStyle name="Calculation 2 2 3 3 3 2 2" xfId="1280"/>
    <cellStyle name="Calculation 2 2 3 3 3 2 3" xfId="1281"/>
    <cellStyle name="Calculation 2 2 3 3 3 2 4" xfId="1282"/>
    <cellStyle name="Calculation 2 2 3 3 3 2 5" xfId="1283"/>
    <cellStyle name="Calculation 2 2 3 3 3 2 6" xfId="1284"/>
    <cellStyle name="Calculation 2 2 3 3 3 3" xfId="1285"/>
    <cellStyle name="Calculation 2 2 3 3 3 3 2" xfId="1286"/>
    <cellStyle name="Calculation 2 2 3 3 3 3 3" xfId="1287"/>
    <cellStyle name="Calculation 2 2 3 3 3 3 4" xfId="1288"/>
    <cellStyle name="Calculation 2 2 3 3 3 3 5" xfId="1289"/>
    <cellStyle name="Calculation 2 2 3 3 3 3 6" xfId="1290"/>
    <cellStyle name="Calculation 2 2 3 3 3 4" xfId="1291"/>
    <cellStyle name="Calculation 2 2 3 3 3 5" xfId="1292"/>
    <cellStyle name="Calculation 2 2 3 3 3 6" xfId="1293"/>
    <cellStyle name="Calculation 2 2 3 3 3 7" xfId="1294"/>
    <cellStyle name="Calculation 2 2 3 3 3 8" xfId="1295"/>
    <cellStyle name="Calculation 2 2 3 3 4" xfId="1296"/>
    <cellStyle name="Calculation 2 2 3 3 4 2" xfId="1297"/>
    <cellStyle name="Calculation 2 2 3 3 4 3" xfId="1298"/>
    <cellStyle name="Calculation 2 2 3 3 4 4" xfId="1299"/>
    <cellStyle name="Calculation 2 2 3 3 4 5" xfId="1300"/>
    <cellStyle name="Calculation 2 2 3 3 4 6" xfId="1301"/>
    <cellStyle name="Calculation 2 2 3 3 5" xfId="1302"/>
    <cellStyle name="Calculation 2 2 3 3 5 2" xfId="1303"/>
    <cellStyle name="Calculation 2 2 3 3 5 3" xfId="1304"/>
    <cellStyle name="Calculation 2 2 3 3 5 4" xfId="1305"/>
    <cellStyle name="Calculation 2 2 3 3 5 5" xfId="1306"/>
    <cellStyle name="Calculation 2 2 3 3 5 6" xfId="1307"/>
    <cellStyle name="Calculation 2 2 3 3 6" xfId="1308"/>
    <cellStyle name="Calculation 2 2 3 3 7" xfId="1309"/>
    <cellStyle name="Calculation 2 2 3 3 8" xfId="1310"/>
    <cellStyle name="Calculation 2 2 3 3 9" xfId="1311"/>
    <cellStyle name="Calculation 2 2 3 4" xfId="1312"/>
    <cellStyle name="Calculation 2 2 3 4 2" xfId="1313"/>
    <cellStyle name="Calculation 2 2 3 4 2 2" xfId="1314"/>
    <cellStyle name="Calculation 2 2 3 4 2 2 2" xfId="1315"/>
    <cellStyle name="Calculation 2 2 3 4 2 2 3" xfId="1316"/>
    <cellStyle name="Calculation 2 2 3 4 2 2 4" xfId="1317"/>
    <cellStyle name="Calculation 2 2 3 4 2 2 5" xfId="1318"/>
    <cellStyle name="Calculation 2 2 3 4 2 2 6" xfId="1319"/>
    <cellStyle name="Calculation 2 2 3 4 2 3" xfId="1320"/>
    <cellStyle name="Calculation 2 2 3 4 2 3 2" xfId="1321"/>
    <cellStyle name="Calculation 2 2 3 4 2 3 3" xfId="1322"/>
    <cellStyle name="Calculation 2 2 3 4 2 3 4" xfId="1323"/>
    <cellStyle name="Calculation 2 2 3 4 2 3 5" xfId="1324"/>
    <cellStyle name="Calculation 2 2 3 4 2 3 6" xfId="1325"/>
    <cellStyle name="Calculation 2 2 3 4 2 4" xfId="1326"/>
    <cellStyle name="Calculation 2 2 3 4 2 5" xfId="1327"/>
    <cellStyle name="Calculation 2 2 3 4 2 6" xfId="1328"/>
    <cellStyle name="Calculation 2 2 3 4 2 7" xfId="1329"/>
    <cellStyle name="Calculation 2 2 3 4 2 8" xfId="1330"/>
    <cellStyle name="Calculation 2 2 3 4 3" xfId="1331"/>
    <cellStyle name="Calculation 2 2 3 4 3 2" xfId="1332"/>
    <cellStyle name="Calculation 2 2 3 4 3 3" xfId="1333"/>
    <cellStyle name="Calculation 2 2 3 4 3 4" xfId="1334"/>
    <cellStyle name="Calculation 2 2 3 4 3 5" xfId="1335"/>
    <cellStyle name="Calculation 2 2 3 4 3 6" xfId="1336"/>
    <cellStyle name="Calculation 2 2 3 4 4" xfId="1337"/>
    <cellStyle name="Calculation 2 2 3 4 4 2" xfId="1338"/>
    <cellStyle name="Calculation 2 2 3 4 4 3" xfId="1339"/>
    <cellStyle name="Calculation 2 2 3 4 4 4" xfId="1340"/>
    <cellStyle name="Calculation 2 2 3 4 4 5" xfId="1341"/>
    <cellStyle name="Calculation 2 2 3 4 4 6" xfId="1342"/>
    <cellStyle name="Calculation 2 2 3 4 5" xfId="1343"/>
    <cellStyle name="Calculation 2 2 3 4 6" xfId="1344"/>
    <cellStyle name="Calculation 2 2 3 4 7" xfId="1345"/>
    <cellStyle name="Calculation 2 2 3 4 8" xfId="1346"/>
    <cellStyle name="Calculation 2 2 3 4 9" xfId="1347"/>
    <cellStyle name="Calculation 2 2 3 5" xfId="1348"/>
    <cellStyle name="Calculation 2 2 3 5 2" xfId="1349"/>
    <cellStyle name="Calculation 2 2 3 5 2 2" xfId="1350"/>
    <cellStyle name="Calculation 2 2 3 5 2 3" xfId="1351"/>
    <cellStyle name="Calculation 2 2 3 5 2 4" xfId="1352"/>
    <cellStyle name="Calculation 2 2 3 5 2 5" xfId="1353"/>
    <cellStyle name="Calculation 2 2 3 5 2 6" xfId="1354"/>
    <cellStyle name="Calculation 2 2 3 5 3" xfId="1355"/>
    <cellStyle name="Calculation 2 2 3 5 3 2" xfId="1356"/>
    <cellStyle name="Calculation 2 2 3 5 3 3" xfId="1357"/>
    <cellStyle name="Calculation 2 2 3 5 3 4" xfId="1358"/>
    <cellStyle name="Calculation 2 2 3 5 3 5" xfId="1359"/>
    <cellStyle name="Calculation 2 2 3 5 3 6" xfId="1360"/>
    <cellStyle name="Calculation 2 2 3 5 4" xfId="1361"/>
    <cellStyle name="Calculation 2 2 3 5 5" xfId="1362"/>
    <cellStyle name="Calculation 2 2 3 5 6" xfId="1363"/>
    <cellStyle name="Calculation 2 2 3 5 7" xfId="1364"/>
    <cellStyle name="Calculation 2 2 3 5 8" xfId="1365"/>
    <cellStyle name="Calculation 2 2 3 6" xfId="1366"/>
    <cellStyle name="Calculation 2 2 3 6 2" xfId="1367"/>
    <cellStyle name="Calculation 2 2 3 6 3" xfId="1368"/>
    <cellStyle name="Calculation 2 2 3 6 4" xfId="1369"/>
    <cellStyle name="Calculation 2 2 3 6 5" xfId="1370"/>
    <cellStyle name="Calculation 2 2 3 6 6" xfId="1371"/>
    <cellStyle name="Calculation 2 2 3 7" xfId="1372"/>
    <cellStyle name="Calculation 2 2 3 7 2" xfId="1373"/>
    <cellStyle name="Calculation 2 2 3 7 3" xfId="1374"/>
    <cellStyle name="Calculation 2 2 3 7 4" xfId="1375"/>
    <cellStyle name="Calculation 2 2 3 7 5" xfId="1376"/>
    <cellStyle name="Calculation 2 2 3 7 6" xfId="1377"/>
    <cellStyle name="Calculation 2 2 3 8" xfId="1378"/>
    <cellStyle name="Calculation 2 2 3 9" xfId="1379"/>
    <cellStyle name="Calculation 2 2 4" xfId="1380"/>
    <cellStyle name="Calculation 2 2 4 10" xfId="1381"/>
    <cellStyle name="Calculation 2 2 4 11" xfId="1382"/>
    <cellStyle name="Calculation 2 2 4 2" xfId="1383"/>
    <cellStyle name="Calculation 2 2 4 2 10" xfId="1384"/>
    <cellStyle name="Calculation 2 2 4 2 2" xfId="1385"/>
    <cellStyle name="Calculation 2 2 4 2 2 2" xfId="1386"/>
    <cellStyle name="Calculation 2 2 4 2 2 2 2" xfId="1387"/>
    <cellStyle name="Calculation 2 2 4 2 2 2 2 2" xfId="1388"/>
    <cellStyle name="Calculation 2 2 4 2 2 2 2 3" xfId="1389"/>
    <cellStyle name="Calculation 2 2 4 2 2 2 2 4" xfId="1390"/>
    <cellStyle name="Calculation 2 2 4 2 2 2 2 5" xfId="1391"/>
    <cellStyle name="Calculation 2 2 4 2 2 2 2 6" xfId="1392"/>
    <cellStyle name="Calculation 2 2 4 2 2 2 3" xfId="1393"/>
    <cellStyle name="Calculation 2 2 4 2 2 2 3 2" xfId="1394"/>
    <cellStyle name="Calculation 2 2 4 2 2 2 3 3" xfId="1395"/>
    <cellStyle name="Calculation 2 2 4 2 2 2 3 4" xfId="1396"/>
    <cellStyle name="Calculation 2 2 4 2 2 2 3 5" xfId="1397"/>
    <cellStyle name="Calculation 2 2 4 2 2 2 3 6" xfId="1398"/>
    <cellStyle name="Calculation 2 2 4 2 2 2 4" xfId="1399"/>
    <cellStyle name="Calculation 2 2 4 2 2 2 5" xfId="1400"/>
    <cellStyle name="Calculation 2 2 4 2 2 2 6" xfId="1401"/>
    <cellStyle name="Calculation 2 2 4 2 2 2 7" xfId="1402"/>
    <cellStyle name="Calculation 2 2 4 2 2 2 8" xfId="1403"/>
    <cellStyle name="Calculation 2 2 4 2 2 3" xfId="1404"/>
    <cellStyle name="Calculation 2 2 4 2 2 3 2" xfId="1405"/>
    <cellStyle name="Calculation 2 2 4 2 2 3 3" xfId="1406"/>
    <cellStyle name="Calculation 2 2 4 2 2 3 4" xfId="1407"/>
    <cellStyle name="Calculation 2 2 4 2 2 3 5" xfId="1408"/>
    <cellStyle name="Calculation 2 2 4 2 2 3 6" xfId="1409"/>
    <cellStyle name="Calculation 2 2 4 2 2 4" xfId="1410"/>
    <cellStyle name="Calculation 2 2 4 2 2 4 2" xfId="1411"/>
    <cellStyle name="Calculation 2 2 4 2 2 4 3" xfId="1412"/>
    <cellStyle name="Calculation 2 2 4 2 2 4 4" xfId="1413"/>
    <cellStyle name="Calculation 2 2 4 2 2 4 5" xfId="1414"/>
    <cellStyle name="Calculation 2 2 4 2 2 4 6" xfId="1415"/>
    <cellStyle name="Calculation 2 2 4 2 2 5" xfId="1416"/>
    <cellStyle name="Calculation 2 2 4 2 2 6" xfId="1417"/>
    <cellStyle name="Calculation 2 2 4 2 2 7" xfId="1418"/>
    <cellStyle name="Calculation 2 2 4 2 2 8" xfId="1419"/>
    <cellStyle name="Calculation 2 2 4 2 2 9" xfId="1420"/>
    <cellStyle name="Calculation 2 2 4 2 3" xfId="1421"/>
    <cellStyle name="Calculation 2 2 4 2 3 2" xfId="1422"/>
    <cellStyle name="Calculation 2 2 4 2 3 2 2" xfId="1423"/>
    <cellStyle name="Calculation 2 2 4 2 3 2 3" xfId="1424"/>
    <cellStyle name="Calculation 2 2 4 2 3 2 4" xfId="1425"/>
    <cellStyle name="Calculation 2 2 4 2 3 2 5" xfId="1426"/>
    <cellStyle name="Calculation 2 2 4 2 3 2 6" xfId="1427"/>
    <cellStyle name="Calculation 2 2 4 2 3 3" xfId="1428"/>
    <cellStyle name="Calculation 2 2 4 2 3 3 2" xfId="1429"/>
    <cellStyle name="Calculation 2 2 4 2 3 3 3" xfId="1430"/>
    <cellStyle name="Calculation 2 2 4 2 3 3 4" xfId="1431"/>
    <cellStyle name="Calculation 2 2 4 2 3 3 5" xfId="1432"/>
    <cellStyle name="Calculation 2 2 4 2 3 3 6" xfId="1433"/>
    <cellStyle name="Calculation 2 2 4 2 3 4" xfId="1434"/>
    <cellStyle name="Calculation 2 2 4 2 3 5" xfId="1435"/>
    <cellStyle name="Calculation 2 2 4 2 3 6" xfId="1436"/>
    <cellStyle name="Calculation 2 2 4 2 3 7" xfId="1437"/>
    <cellStyle name="Calculation 2 2 4 2 3 8" xfId="1438"/>
    <cellStyle name="Calculation 2 2 4 2 4" xfId="1439"/>
    <cellStyle name="Calculation 2 2 4 2 4 2" xfId="1440"/>
    <cellStyle name="Calculation 2 2 4 2 4 3" xfId="1441"/>
    <cellStyle name="Calculation 2 2 4 2 4 4" xfId="1442"/>
    <cellStyle name="Calculation 2 2 4 2 4 5" xfId="1443"/>
    <cellStyle name="Calculation 2 2 4 2 4 6" xfId="1444"/>
    <cellStyle name="Calculation 2 2 4 2 5" xfId="1445"/>
    <cellStyle name="Calculation 2 2 4 2 5 2" xfId="1446"/>
    <cellStyle name="Calculation 2 2 4 2 5 3" xfId="1447"/>
    <cellStyle name="Calculation 2 2 4 2 5 4" xfId="1448"/>
    <cellStyle name="Calculation 2 2 4 2 5 5" xfId="1449"/>
    <cellStyle name="Calculation 2 2 4 2 5 6" xfId="1450"/>
    <cellStyle name="Calculation 2 2 4 2 6" xfId="1451"/>
    <cellStyle name="Calculation 2 2 4 2 7" xfId="1452"/>
    <cellStyle name="Calculation 2 2 4 2 8" xfId="1453"/>
    <cellStyle name="Calculation 2 2 4 2 9" xfId="1454"/>
    <cellStyle name="Calculation 2 2 4 3" xfId="1455"/>
    <cellStyle name="Calculation 2 2 4 3 2" xfId="1456"/>
    <cellStyle name="Calculation 2 2 4 3 2 2" xfId="1457"/>
    <cellStyle name="Calculation 2 2 4 3 2 2 2" xfId="1458"/>
    <cellStyle name="Calculation 2 2 4 3 2 2 3" xfId="1459"/>
    <cellStyle name="Calculation 2 2 4 3 2 2 4" xfId="1460"/>
    <cellStyle name="Calculation 2 2 4 3 2 2 5" xfId="1461"/>
    <cellStyle name="Calculation 2 2 4 3 2 2 6" xfId="1462"/>
    <cellStyle name="Calculation 2 2 4 3 2 3" xfId="1463"/>
    <cellStyle name="Calculation 2 2 4 3 2 3 2" xfId="1464"/>
    <cellStyle name="Calculation 2 2 4 3 2 3 3" xfId="1465"/>
    <cellStyle name="Calculation 2 2 4 3 2 3 4" xfId="1466"/>
    <cellStyle name="Calculation 2 2 4 3 2 3 5" xfId="1467"/>
    <cellStyle name="Calculation 2 2 4 3 2 3 6" xfId="1468"/>
    <cellStyle name="Calculation 2 2 4 3 2 4" xfId="1469"/>
    <cellStyle name="Calculation 2 2 4 3 2 5" xfId="1470"/>
    <cellStyle name="Calculation 2 2 4 3 2 6" xfId="1471"/>
    <cellStyle name="Calculation 2 2 4 3 2 7" xfId="1472"/>
    <cellStyle name="Calculation 2 2 4 3 2 8" xfId="1473"/>
    <cellStyle name="Calculation 2 2 4 3 3" xfId="1474"/>
    <cellStyle name="Calculation 2 2 4 3 3 2" xfId="1475"/>
    <cellStyle name="Calculation 2 2 4 3 3 3" xfId="1476"/>
    <cellStyle name="Calculation 2 2 4 3 3 4" xfId="1477"/>
    <cellStyle name="Calculation 2 2 4 3 3 5" xfId="1478"/>
    <cellStyle name="Calculation 2 2 4 3 3 6" xfId="1479"/>
    <cellStyle name="Calculation 2 2 4 3 4" xfId="1480"/>
    <cellStyle name="Calculation 2 2 4 3 4 2" xfId="1481"/>
    <cellStyle name="Calculation 2 2 4 3 4 3" xfId="1482"/>
    <cellStyle name="Calculation 2 2 4 3 4 4" xfId="1483"/>
    <cellStyle name="Calculation 2 2 4 3 4 5" xfId="1484"/>
    <cellStyle name="Calculation 2 2 4 3 4 6" xfId="1485"/>
    <cellStyle name="Calculation 2 2 4 3 5" xfId="1486"/>
    <cellStyle name="Calculation 2 2 4 3 6" xfId="1487"/>
    <cellStyle name="Calculation 2 2 4 3 7" xfId="1488"/>
    <cellStyle name="Calculation 2 2 4 3 8" xfId="1489"/>
    <cellStyle name="Calculation 2 2 4 3 9" xfId="1490"/>
    <cellStyle name="Calculation 2 2 4 4" xfId="1491"/>
    <cellStyle name="Calculation 2 2 4 4 2" xfId="1492"/>
    <cellStyle name="Calculation 2 2 4 4 2 2" xfId="1493"/>
    <cellStyle name="Calculation 2 2 4 4 2 3" xfId="1494"/>
    <cellStyle name="Calculation 2 2 4 4 2 4" xfId="1495"/>
    <cellStyle name="Calculation 2 2 4 4 2 5" xfId="1496"/>
    <cellStyle name="Calculation 2 2 4 4 2 6" xfId="1497"/>
    <cellStyle name="Calculation 2 2 4 4 3" xfId="1498"/>
    <cellStyle name="Calculation 2 2 4 4 3 2" xfId="1499"/>
    <cellStyle name="Calculation 2 2 4 4 3 3" xfId="1500"/>
    <cellStyle name="Calculation 2 2 4 4 3 4" xfId="1501"/>
    <cellStyle name="Calculation 2 2 4 4 3 5" xfId="1502"/>
    <cellStyle name="Calculation 2 2 4 4 3 6" xfId="1503"/>
    <cellStyle name="Calculation 2 2 4 4 4" xfId="1504"/>
    <cellStyle name="Calculation 2 2 4 4 5" xfId="1505"/>
    <cellStyle name="Calculation 2 2 4 4 6" xfId="1506"/>
    <cellStyle name="Calculation 2 2 4 4 7" xfId="1507"/>
    <cellStyle name="Calculation 2 2 4 4 8" xfId="1508"/>
    <cellStyle name="Calculation 2 2 4 5" xfId="1509"/>
    <cellStyle name="Calculation 2 2 4 5 2" xfId="1510"/>
    <cellStyle name="Calculation 2 2 4 5 3" xfId="1511"/>
    <cellStyle name="Calculation 2 2 4 5 4" xfId="1512"/>
    <cellStyle name="Calculation 2 2 4 5 5" xfId="1513"/>
    <cellStyle name="Calculation 2 2 4 5 6" xfId="1514"/>
    <cellStyle name="Calculation 2 2 4 6" xfId="1515"/>
    <cellStyle name="Calculation 2 2 4 6 2" xfId="1516"/>
    <cellStyle name="Calculation 2 2 4 6 3" xfId="1517"/>
    <cellStyle name="Calculation 2 2 4 6 4" xfId="1518"/>
    <cellStyle name="Calculation 2 2 4 6 5" xfId="1519"/>
    <cellStyle name="Calculation 2 2 4 6 6" xfId="1520"/>
    <cellStyle name="Calculation 2 2 4 7" xfId="1521"/>
    <cellStyle name="Calculation 2 2 4 8" xfId="1522"/>
    <cellStyle name="Calculation 2 2 4 9" xfId="1523"/>
    <cellStyle name="Calculation 2 2 5" xfId="1524"/>
    <cellStyle name="Calculation 2 2 5 10" xfId="1525"/>
    <cellStyle name="Calculation 2 2 5 2" xfId="1526"/>
    <cellStyle name="Calculation 2 2 5 2 2" xfId="1527"/>
    <cellStyle name="Calculation 2 2 5 2 2 2" xfId="1528"/>
    <cellStyle name="Calculation 2 2 5 2 2 2 2" xfId="1529"/>
    <cellStyle name="Calculation 2 2 5 2 2 2 3" xfId="1530"/>
    <cellStyle name="Calculation 2 2 5 2 2 2 4" xfId="1531"/>
    <cellStyle name="Calculation 2 2 5 2 2 2 5" xfId="1532"/>
    <cellStyle name="Calculation 2 2 5 2 2 2 6" xfId="1533"/>
    <cellStyle name="Calculation 2 2 5 2 2 3" xfId="1534"/>
    <cellStyle name="Calculation 2 2 5 2 2 3 2" xfId="1535"/>
    <cellStyle name="Calculation 2 2 5 2 2 3 3" xfId="1536"/>
    <cellStyle name="Calculation 2 2 5 2 2 3 4" xfId="1537"/>
    <cellStyle name="Calculation 2 2 5 2 2 3 5" xfId="1538"/>
    <cellStyle name="Calculation 2 2 5 2 2 3 6" xfId="1539"/>
    <cellStyle name="Calculation 2 2 5 2 2 4" xfId="1540"/>
    <cellStyle name="Calculation 2 2 5 2 2 5" xfId="1541"/>
    <cellStyle name="Calculation 2 2 5 2 2 6" xfId="1542"/>
    <cellStyle name="Calculation 2 2 5 2 2 7" xfId="1543"/>
    <cellStyle name="Calculation 2 2 5 2 2 8" xfId="1544"/>
    <cellStyle name="Calculation 2 2 5 2 3" xfId="1545"/>
    <cellStyle name="Calculation 2 2 5 2 3 2" xfId="1546"/>
    <cellStyle name="Calculation 2 2 5 2 3 3" xfId="1547"/>
    <cellStyle name="Calculation 2 2 5 2 3 4" xfId="1548"/>
    <cellStyle name="Calculation 2 2 5 2 3 5" xfId="1549"/>
    <cellStyle name="Calculation 2 2 5 2 3 6" xfId="1550"/>
    <cellStyle name="Calculation 2 2 5 2 4" xfId="1551"/>
    <cellStyle name="Calculation 2 2 5 2 4 2" xfId="1552"/>
    <cellStyle name="Calculation 2 2 5 2 4 3" xfId="1553"/>
    <cellStyle name="Calculation 2 2 5 2 4 4" xfId="1554"/>
    <cellStyle name="Calculation 2 2 5 2 4 5" xfId="1555"/>
    <cellStyle name="Calculation 2 2 5 2 4 6" xfId="1556"/>
    <cellStyle name="Calculation 2 2 5 2 5" xfId="1557"/>
    <cellStyle name="Calculation 2 2 5 2 6" xfId="1558"/>
    <cellStyle name="Calculation 2 2 5 2 7" xfId="1559"/>
    <cellStyle name="Calculation 2 2 5 2 8" xfId="1560"/>
    <cellStyle name="Calculation 2 2 5 2 9" xfId="1561"/>
    <cellStyle name="Calculation 2 2 5 3" xfId="1562"/>
    <cellStyle name="Calculation 2 2 5 3 2" xfId="1563"/>
    <cellStyle name="Calculation 2 2 5 3 2 2" xfId="1564"/>
    <cellStyle name="Calculation 2 2 5 3 2 3" xfId="1565"/>
    <cellStyle name="Calculation 2 2 5 3 2 4" xfId="1566"/>
    <cellStyle name="Calculation 2 2 5 3 2 5" xfId="1567"/>
    <cellStyle name="Calculation 2 2 5 3 2 6" xfId="1568"/>
    <cellStyle name="Calculation 2 2 5 3 3" xfId="1569"/>
    <cellStyle name="Calculation 2 2 5 3 3 2" xfId="1570"/>
    <cellStyle name="Calculation 2 2 5 3 3 3" xfId="1571"/>
    <cellStyle name="Calculation 2 2 5 3 3 4" xfId="1572"/>
    <cellStyle name="Calculation 2 2 5 3 3 5" xfId="1573"/>
    <cellStyle name="Calculation 2 2 5 3 3 6" xfId="1574"/>
    <cellStyle name="Calculation 2 2 5 3 4" xfId="1575"/>
    <cellStyle name="Calculation 2 2 5 3 5" xfId="1576"/>
    <cellStyle name="Calculation 2 2 5 3 6" xfId="1577"/>
    <cellStyle name="Calculation 2 2 5 3 7" xfId="1578"/>
    <cellStyle name="Calculation 2 2 5 3 8" xfId="1579"/>
    <cellStyle name="Calculation 2 2 5 4" xfId="1580"/>
    <cellStyle name="Calculation 2 2 5 4 2" xfId="1581"/>
    <cellStyle name="Calculation 2 2 5 4 3" xfId="1582"/>
    <cellStyle name="Calculation 2 2 5 4 4" xfId="1583"/>
    <cellStyle name="Calculation 2 2 5 4 5" xfId="1584"/>
    <cellStyle name="Calculation 2 2 5 4 6" xfId="1585"/>
    <cellStyle name="Calculation 2 2 5 5" xfId="1586"/>
    <cellStyle name="Calculation 2 2 5 5 2" xfId="1587"/>
    <cellStyle name="Calculation 2 2 5 5 3" xfId="1588"/>
    <cellStyle name="Calculation 2 2 5 5 4" xfId="1589"/>
    <cellStyle name="Calculation 2 2 5 5 5" xfId="1590"/>
    <cellStyle name="Calculation 2 2 5 5 6" xfId="1591"/>
    <cellStyle name="Calculation 2 2 5 6" xfId="1592"/>
    <cellStyle name="Calculation 2 2 5 7" xfId="1593"/>
    <cellStyle name="Calculation 2 2 5 8" xfId="1594"/>
    <cellStyle name="Calculation 2 2 5 9" xfId="1595"/>
    <cellStyle name="Calculation 2 2 6" xfId="1596"/>
    <cellStyle name="Calculation 2 2 6 2" xfId="1597"/>
    <cellStyle name="Calculation 2 2 6 2 2" xfId="1598"/>
    <cellStyle name="Calculation 2 2 6 2 2 2" xfId="1599"/>
    <cellStyle name="Calculation 2 2 6 2 2 3" xfId="1600"/>
    <cellStyle name="Calculation 2 2 6 2 2 4" xfId="1601"/>
    <cellStyle name="Calculation 2 2 6 2 2 5" xfId="1602"/>
    <cellStyle name="Calculation 2 2 6 2 2 6" xfId="1603"/>
    <cellStyle name="Calculation 2 2 6 2 3" xfId="1604"/>
    <cellStyle name="Calculation 2 2 6 2 3 2" xfId="1605"/>
    <cellStyle name="Calculation 2 2 6 2 3 3" xfId="1606"/>
    <cellStyle name="Calculation 2 2 6 2 3 4" xfId="1607"/>
    <cellStyle name="Calculation 2 2 6 2 3 5" xfId="1608"/>
    <cellStyle name="Calculation 2 2 6 2 3 6" xfId="1609"/>
    <cellStyle name="Calculation 2 2 6 2 4" xfId="1610"/>
    <cellStyle name="Calculation 2 2 6 2 5" xfId="1611"/>
    <cellStyle name="Calculation 2 2 6 2 6" xfId="1612"/>
    <cellStyle name="Calculation 2 2 6 2 7" xfId="1613"/>
    <cellStyle name="Calculation 2 2 6 2 8" xfId="1614"/>
    <cellStyle name="Calculation 2 2 6 3" xfId="1615"/>
    <cellStyle name="Calculation 2 2 6 3 2" xfId="1616"/>
    <cellStyle name="Calculation 2 2 6 3 3" xfId="1617"/>
    <cellStyle name="Calculation 2 2 6 3 4" xfId="1618"/>
    <cellStyle name="Calculation 2 2 6 3 5" xfId="1619"/>
    <cellStyle name="Calculation 2 2 6 3 6" xfId="1620"/>
    <cellStyle name="Calculation 2 2 6 4" xfId="1621"/>
    <cellStyle name="Calculation 2 2 6 4 2" xfId="1622"/>
    <cellStyle name="Calculation 2 2 6 4 3" xfId="1623"/>
    <cellStyle name="Calculation 2 2 6 4 4" xfId="1624"/>
    <cellStyle name="Calculation 2 2 6 4 5" xfId="1625"/>
    <cellStyle name="Calculation 2 2 6 4 6" xfId="1626"/>
    <cellStyle name="Calculation 2 2 6 5" xfId="1627"/>
    <cellStyle name="Calculation 2 2 6 6" xfId="1628"/>
    <cellStyle name="Calculation 2 2 6 7" xfId="1629"/>
    <cellStyle name="Calculation 2 2 6 8" xfId="1630"/>
    <cellStyle name="Calculation 2 2 6 9" xfId="1631"/>
    <cellStyle name="Calculation 2 2 7" xfId="1632"/>
    <cellStyle name="Calculation 2 2 7 2" xfId="1633"/>
    <cellStyle name="Calculation 2 2 7 2 2" xfId="1634"/>
    <cellStyle name="Calculation 2 2 7 2 3" xfId="1635"/>
    <cellStyle name="Calculation 2 2 7 2 4" xfId="1636"/>
    <cellStyle name="Calculation 2 2 7 2 5" xfId="1637"/>
    <cellStyle name="Calculation 2 2 7 2 6" xfId="1638"/>
    <cellStyle name="Calculation 2 2 7 3" xfId="1639"/>
    <cellStyle name="Calculation 2 2 7 3 2" xfId="1640"/>
    <cellStyle name="Calculation 2 2 7 3 3" xfId="1641"/>
    <cellStyle name="Calculation 2 2 7 3 4" xfId="1642"/>
    <cellStyle name="Calculation 2 2 7 3 5" xfId="1643"/>
    <cellStyle name="Calculation 2 2 7 3 6" xfId="1644"/>
    <cellStyle name="Calculation 2 2 7 4" xfId="1645"/>
    <cellStyle name="Calculation 2 2 7 5" xfId="1646"/>
    <cellStyle name="Calculation 2 2 7 6" xfId="1647"/>
    <cellStyle name="Calculation 2 2 7 7" xfId="1648"/>
    <cellStyle name="Calculation 2 2 7 8" xfId="1649"/>
    <cellStyle name="Calculation 2 2 8" xfId="1650"/>
    <cellStyle name="Calculation 2 2 8 2" xfId="1651"/>
    <cellStyle name="Calculation 2 2 8 3" xfId="1652"/>
    <cellStyle name="Calculation 2 2 8 4" xfId="1653"/>
    <cellStyle name="Calculation 2 2 8 5" xfId="1654"/>
    <cellStyle name="Calculation 2 2 8 6" xfId="1655"/>
    <cellStyle name="Calculation 2 2 9" xfId="1656"/>
    <cellStyle name="Calculation 2 2 9 2" xfId="1657"/>
    <cellStyle name="Calculation 2 2 9 3" xfId="1658"/>
    <cellStyle name="Calculation 2 2 9 4" xfId="1659"/>
    <cellStyle name="Calculation 2 2 9 5" xfId="1660"/>
    <cellStyle name="Calculation 2 2 9 6" xfId="1661"/>
    <cellStyle name="Calculation 2 3" xfId="1662"/>
    <cellStyle name="Calculation 2 3 10" xfId="1663"/>
    <cellStyle name="Calculation 2 3 11" xfId="1664"/>
    <cellStyle name="Calculation 2 3 12" xfId="1665"/>
    <cellStyle name="Calculation 2 3 13" xfId="1666"/>
    <cellStyle name="Calculation 2 3 14" xfId="1667"/>
    <cellStyle name="Calculation 2 3 2" xfId="1668"/>
    <cellStyle name="Calculation 2 3 2 10" xfId="1669"/>
    <cellStyle name="Calculation 2 3 2 11" xfId="1670"/>
    <cellStyle name="Calculation 2 3 2 12" xfId="1671"/>
    <cellStyle name="Calculation 2 3 2 13" xfId="1672"/>
    <cellStyle name="Calculation 2 3 2 2" xfId="1673"/>
    <cellStyle name="Calculation 2 3 2 2 10" xfId="1674"/>
    <cellStyle name="Calculation 2 3 2 2 11" xfId="1675"/>
    <cellStyle name="Calculation 2 3 2 2 12" xfId="1676"/>
    <cellStyle name="Calculation 2 3 2 2 2" xfId="1677"/>
    <cellStyle name="Calculation 2 3 2 2 2 10" xfId="1678"/>
    <cellStyle name="Calculation 2 3 2 2 2 11" xfId="1679"/>
    <cellStyle name="Calculation 2 3 2 2 2 2" xfId="1680"/>
    <cellStyle name="Calculation 2 3 2 2 2 2 10" xfId="1681"/>
    <cellStyle name="Calculation 2 3 2 2 2 2 2" xfId="1682"/>
    <cellStyle name="Calculation 2 3 2 2 2 2 2 2" xfId="1683"/>
    <cellStyle name="Calculation 2 3 2 2 2 2 2 2 2" xfId="1684"/>
    <cellStyle name="Calculation 2 3 2 2 2 2 2 2 2 2" xfId="1685"/>
    <cellStyle name="Calculation 2 3 2 2 2 2 2 2 2 3" xfId="1686"/>
    <cellStyle name="Calculation 2 3 2 2 2 2 2 2 2 4" xfId="1687"/>
    <cellStyle name="Calculation 2 3 2 2 2 2 2 2 2 5" xfId="1688"/>
    <cellStyle name="Calculation 2 3 2 2 2 2 2 2 2 6" xfId="1689"/>
    <cellStyle name="Calculation 2 3 2 2 2 2 2 2 3" xfId="1690"/>
    <cellStyle name="Calculation 2 3 2 2 2 2 2 2 3 2" xfId="1691"/>
    <cellStyle name="Calculation 2 3 2 2 2 2 2 2 3 3" xfId="1692"/>
    <cellStyle name="Calculation 2 3 2 2 2 2 2 2 3 4" xfId="1693"/>
    <cellStyle name="Calculation 2 3 2 2 2 2 2 2 3 5" xfId="1694"/>
    <cellStyle name="Calculation 2 3 2 2 2 2 2 2 3 6" xfId="1695"/>
    <cellStyle name="Calculation 2 3 2 2 2 2 2 2 4" xfId="1696"/>
    <cellStyle name="Calculation 2 3 2 2 2 2 2 2 5" xfId="1697"/>
    <cellStyle name="Calculation 2 3 2 2 2 2 2 2 6" xfId="1698"/>
    <cellStyle name="Calculation 2 3 2 2 2 2 2 2 7" xfId="1699"/>
    <cellStyle name="Calculation 2 3 2 2 2 2 2 2 8" xfId="1700"/>
    <cellStyle name="Calculation 2 3 2 2 2 2 2 3" xfId="1701"/>
    <cellStyle name="Calculation 2 3 2 2 2 2 2 3 2" xfId="1702"/>
    <cellStyle name="Calculation 2 3 2 2 2 2 2 3 3" xfId="1703"/>
    <cellStyle name="Calculation 2 3 2 2 2 2 2 3 4" xfId="1704"/>
    <cellStyle name="Calculation 2 3 2 2 2 2 2 3 5" xfId="1705"/>
    <cellStyle name="Calculation 2 3 2 2 2 2 2 3 6" xfId="1706"/>
    <cellStyle name="Calculation 2 3 2 2 2 2 2 4" xfId="1707"/>
    <cellStyle name="Calculation 2 3 2 2 2 2 2 4 2" xfId="1708"/>
    <cellStyle name="Calculation 2 3 2 2 2 2 2 4 3" xfId="1709"/>
    <cellStyle name="Calculation 2 3 2 2 2 2 2 4 4" xfId="1710"/>
    <cellStyle name="Calculation 2 3 2 2 2 2 2 4 5" xfId="1711"/>
    <cellStyle name="Calculation 2 3 2 2 2 2 2 4 6" xfId="1712"/>
    <cellStyle name="Calculation 2 3 2 2 2 2 2 5" xfId="1713"/>
    <cellStyle name="Calculation 2 3 2 2 2 2 2 6" xfId="1714"/>
    <cellStyle name="Calculation 2 3 2 2 2 2 2 7" xfId="1715"/>
    <cellStyle name="Calculation 2 3 2 2 2 2 2 8" xfId="1716"/>
    <cellStyle name="Calculation 2 3 2 2 2 2 2 9" xfId="1717"/>
    <cellStyle name="Calculation 2 3 2 2 2 2 3" xfId="1718"/>
    <cellStyle name="Calculation 2 3 2 2 2 2 3 2" xfId="1719"/>
    <cellStyle name="Calculation 2 3 2 2 2 2 3 2 2" xfId="1720"/>
    <cellStyle name="Calculation 2 3 2 2 2 2 3 2 3" xfId="1721"/>
    <cellStyle name="Calculation 2 3 2 2 2 2 3 2 4" xfId="1722"/>
    <cellStyle name="Calculation 2 3 2 2 2 2 3 2 5" xfId="1723"/>
    <cellStyle name="Calculation 2 3 2 2 2 2 3 2 6" xfId="1724"/>
    <cellStyle name="Calculation 2 3 2 2 2 2 3 3" xfId="1725"/>
    <cellStyle name="Calculation 2 3 2 2 2 2 3 3 2" xfId="1726"/>
    <cellStyle name="Calculation 2 3 2 2 2 2 3 3 3" xfId="1727"/>
    <cellStyle name="Calculation 2 3 2 2 2 2 3 3 4" xfId="1728"/>
    <cellStyle name="Calculation 2 3 2 2 2 2 3 3 5" xfId="1729"/>
    <cellStyle name="Calculation 2 3 2 2 2 2 3 3 6" xfId="1730"/>
    <cellStyle name="Calculation 2 3 2 2 2 2 3 4" xfId="1731"/>
    <cellStyle name="Calculation 2 3 2 2 2 2 3 5" xfId="1732"/>
    <cellStyle name="Calculation 2 3 2 2 2 2 3 6" xfId="1733"/>
    <cellStyle name="Calculation 2 3 2 2 2 2 3 7" xfId="1734"/>
    <cellStyle name="Calculation 2 3 2 2 2 2 3 8" xfId="1735"/>
    <cellStyle name="Calculation 2 3 2 2 2 2 4" xfId="1736"/>
    <cellStyle name="Calculation 2 3 2 2 2 2 4 2" xfId="1737"/>
    <cellStyle name="Calculation 2 3 2 2 2 2 4 3" xfId="1738"/>
    <cellStyle name="Calculation 2 3 2 2 2 2 4 4" xfId="1739"/>
    <cellStyle name="Calculation 2 3 2 2 2 2 4 5" xfId="1740"/>
    <cellStyle name="Calculation 2 3 2 2 2 2 4 6" xfId="1741"/>
    <cellStyle name="Calculation 2 3 2 2 2 2 5" xfId="1742"/>
    <cellStyle name="Calculation 2 3 2 2 2 2 5 2" xfId="1743"/>
    <cellStyle name="Calculation 2 3 2 2 2 2 5 3" xfId="1744"/>
    <cellStyle name="Calculation 2 3 2 2 2 2 5 4" xfId="1745"/>
    <cellStyle name="Calculation 2 3 2 2 2 2 5 5" xfId="1746"/>
    <cellStyle name="Calculation 2 3 2 2 2 2 5 6" xfId="1747"/>
    <cellStyle name="Calculation 2 3 2 2 2 2 6" xfId="1748"/>
    <cellStyle name="Calculation 2 3 2 2 2 2 7" xfId="1749"/>
    <cellStyle name="Calculation 2 3 2 2 2 2 8" xfId="1750"/>
    <cellStyle name="Calculation 2 3 2 2 2 2 9" xfId="1751"/>
    <cellStyle name="Calculation 2 3 2 2 2 3" xfId="1752"/>
    <cellStyle name="Calculation 2 3 2 2 2 3 2" xfId="1753"/>
    <cellStyle name="Calculation 2 3 2 2 2 3 2 2" xfId="1754"/>
    <cellStyle name="Calculation 2 3 2 2 2 3 2 2 2" xfId="1755"/>
    <cellStyle name="Calculation 2 3 2 2 2 3 2 2 3" xfId="1756"/>
    <cellStyle name="Calculation 2 3 2 2 2 3 2 2 4" xfId="1757"/>
    <cellStyle name="Calculation 2 3 2 2 2 3 2 2 5" xfId="1758"/>
    <cellStyle name="Calculation 2 3 2 2 2 3 2 2 6" xfId="1759"/>
    <cellStyle name="Calculation 2 3 2 2 2 3 2 3" xfId="1760"/>
    <cellStyle name="Calculation 2 3 2 2 2 3 2 3 2" xfId="1761"/>
    <cellStyle name="Calculation 2 3 2 2 2 3 2 3 3" xfId="1762"/>
    <cellStyle name="Calculation 2 3 2 2 2 3 2 3 4" xfId="1763"/>
    <cellStyle name="Calculation 2 3 2 2 2 3 2 3 5" xfId="1764"/>
    <cellStyle name="Calculation 2 3 2 2 2 3 2 3 6" xfId="1765"/>
    <cellStyle name="Calculation 2 3 2 2 2 3 2 4" xfId="1766"/>
    <cellStyle name="Calculation 2 3 2 2 2 3 2 5" xfId="1767"/>
    <cellStyle name="Calculation 2 3 2 2 2 3 2 6" xfId="1768"/>
    <cellStyle name="Calculation 2 3 2 2 2 3 2 7" xfId="1769"/>
    <cellStyle name="Calculation 2 3 2 2 2 3 2 8" xfId="1770"/>
    <cellStyle name="Calculation 2 3 2 2 2 3 3" xfId="1771"/>
    <cellStyle name="Calculation 2 3 2 2 2 3 3 2" xfId="1772"/>
    <cellStyle name="Calculation 2 3 2 2 2 3 3 3" xfId="1773"/>
    <cellStyle name="Calculation 2 3 2 2 2 3 3 4" xfId="1774"/>
    <cellStyle name="Calculation 2 3 2 2 2 3 3 5" xfId="1775"/>
    <cellStyle name="Calculation 2 3 2 2 2 3 3 6" xfId="1776"/>
    <cellStyle name="Calculation 2 3 2 2 2 3 4" xfId="1777"/>
    <cellStyle name="Calculation 2 3 2 2 2 3 4 2" xfId="1778"/>
    <cellStyle name="Calculation 2 3 2 2 2 3 4 3" xfId="1779"/>
    <cellStyle name="Calculation 2 3 2 2 2 3 4 4" xfId="1780"/>
    <cellStyle name="Calculation 2 3 2 2 2 3 4 5" xfId="1781"/>
    <cellStyle name="Calculation 2 3 2 2 2 3 4 6" xfId="1782"/>
    <cellStyle name="Calculation 2 3 2 2 2 3 5" xfId="1783"/>
    <cellStyle name="Calculation 2 3 2 2 2 3 6" xfId="1784"/>
    <cellStyle name="Calculation 2 3 2 2 2 3 7" xfId="1785"/>
    <cellStyle name="Calculation 2 3 2 2 2 3 8" xfId="1786"/>
    <cellStyle name="Calculation 2 3 2 2 2 3 9" xfId="1787"/>
    <cellStyle name="Calculation 2 3 2 2 2 4" xfId="1788"/>
    <cellStyle name="Calculation 2 3 2 2 2 4 2" xfId="1789"/>
    <cellStyle name="Calculation 2 3 2 2 2 4 2 2" xfId="1790"/>
    <cellStyle name="Calculation 2 3 2 2 2 4 2 3" xfId="1791"/>
    <cellStyle name="Calculation 2 3 2 2 2 4 2 4" xfId="1792"/>
    <cellStyle name="Calculation 2 3 2 2 2 4 2 5" xfId="1793"/>
    <cellStyle name="Calculation 2 3 2 2 2 4 2 6" xfId="1794"/>
    <cellStyle name="Calculation 2 3 2 2 2 4 3" xfId="1795"/>
    <cellStyle name="Calculation 2 3 2 2 2 4 3 2" xfId="1796"/>
    <cellStyle name="Calculation 2 3 2 2 2 4 3 3" xfId="1797"/>
    <cellStyle name="Calculation 2 3 2 2 2 4 3 4" xfId="1798"/>
    <cellStyle name="Calculation 2 3 2 2 2 4 3 5" xfId="1799"/>
    <cellStyle name="Calculation 2 3 2 2 2 4 3 6" xfId="1800"/>
    <cellStyle name="Calculation 2 3 2 2 2 4 4" xfId="1801"/>
    <cellStyle name="Calculation 2 3 2 2 2 4 5" xfId="1802"/>
    <cellStyle name="Calculation 2 3 2 2 2 4 6" xfId="1803"/>
    <cellStyle name="Calculation 2 3 2 2 2 4 7" xfId="1804"/>
    <cellStyle name="Calculation 2 3 2 2 2 4 8" xfId="1805"/>
    <cellStyle name="Calculation 2 3 2 2 2 5" xfId="1806"/>
    <cellStyle name="Calculation 2 3 2 2 2 5 2" xfId="1807"/>
    <cellStyle name="Calculation 2 3 2 2 2 5 3" xfId="1808"/>
    <cellStyle name="Calculation 2 3 2 2 2 5 4" xfId="1809"/>
    <cellStyle name="Calculation 2 3 2 2 2 5 5" xfId="1810"/>
    <cellStyle name="Calculation 2 3 2 2 2 5 6" xfId="1811"/>
    <cellStyle name="Calculation 2 3 2 2 2 6" xfId="1812"/>
    <cellStyle name="Calculation 2 3 2 2 2 6 2" xfId="1813"/>
    <cellStyle name="Calculation 2 3 2 2 2 6 3" xfId="1814"/>
    <cellStyle name="Calculation 2 3 2 2 2 6 4" xfId="1815"/>
    <cellStyle name="Calculation 2 3 2 2 2 6 5" xfId="1816"/>
    <cellStyle name="Calculation 2 3 2 2 2 6 6" xfId="1817"/>
    <cellStyle name="Calculation 2 3 2 2 2 7" xfId="1818"/>
    <cellStyle name="Calculation 2 3 2 2 2 8" xfId="1819"/>
    <cellStyle name="Calculation 2 3 2 2 2 9" xfId="1820"/>
    <cellStyle name="Calculation 2 3 2 2 3" xfId="1821"/>
    <cellStyle name="Calculation 2 3 2 2 3 10" xfId="1822"/>
    <cellStyle name="Calculation 2 3 2 2 3 2" xfId="1823"/>
    <cellStyle name="Calculation 2 3 2 2 3 2 2" xfId="1824"/>
    <cellStyle name="Calculation 2 3 2 2 3 2 2 2" xfId="1825"/>
    <cellStyle name="Calculation 2 3 2 2 3 2 2 2 2" xfId="1826"/>
    <cellStyle name="Calculation 2 3 2 2 3 2 2 2 3" xfId="1827"/>
    <cellStyle name="Calculation 2 3 2 2 3 2 2 2 4" xfId="1828"/>
    <cellStyle name="Calculation 2 3 2 2 3 2 2 2 5" xfId="1829"/>
    <cellStyle name="Calculation 2 3 2 2 3 2 2 2 6" xfId="1830"/>
    <cellStyle name="Calculation 2 3 2 2 3 2 2 3" xfId="1831"/>
    <cellStyle name="Calculation 2 3 2 2 3 2 2 3 2" xfId="1832"/>
    <cellStyle name="Calculation 2 3 2 2 3 2 2 3 3" xfId="1833"/>
    <cellStyle name="Calculation 2 3 2 2 3 2 2 3 4" xfId="1834"/>
    <cellStyle name="Calculation 2 3 2 2 3 2 2 3 5" xfId="1835"/>
    <cellStyle name="Calculation 2 3 2 2 3 2 2 3 6" xfId="1836"/>
    <cellStyle name="Calculation 2 3 2 2 3 2 2 4" xfId="1837"/>
    <cellStyle name="Calculation 2 3 2 2 3 2 2 5" xfId="1838"/>
    <cellStyle name="Calculation 2 3 2 2 3 2 2 6" xfId="1839"/>
    <cellStyle name="Calculation 2 3 2 2 3 2 2 7" xfId="1840"/>
    <cellStyle name="Calculation 2 3 2 2 3 2 2 8" xfId="1841"/>
    <cellStyle name="Calculation 2 3 2 2 3 2 3" xfId="1842"/>
    <cellStyle name="Calculation 2 3 2 2 3 2 3 2" xfId="1843"/>
    <cellStyle name="Calculation 2 3 2 2 3 2 3 3" xfId="1844"/>
    <cellStyle name="Calculation 2 3 2 2 3 2 3 4" xfId="1845"/>
    <cellStyle name="Calculation 2 3 2 2 3 2 3 5" xfId="1846"/>
    <cellStyle name="Calculation 2 3 2 2 3 2 3 6" xfId="1847"/>
    <cellStyle name="Calculation 2 3 2 2 3 2 4" xfId="1848"/>
    <cellStyle name="Calculation 2 3 2 2 3 2 4 2" xfId="1849"/>
    <cellStyle name="Calculation 2 3 2 2 3 2 4 3" xfId="1850"/>
    <cellStyle name="Calculation 2 3 2 2 3 2 4 4" xfId="1851"/>
    <cellStyle name="Calculation 2 3 2 2 3 2 4 5" xfId="1852"/>
    <cellStyle name="Calculation 2 3 2 2 3 2 4 6" xfId="1853"/>
    <cellStyle name="Calculation 2 3 2 2 3 2 5" xfId="1854"/>
    <cellStyle name="Calculation 2 3 2 2 3 2 6" xfId="1855"/>
    <cellStyle name="Calculation 2 3 2 2 3 2 7" xfId="1856"/>
    <cellStyle name="Calculation 2 3 2 2 3 2 8" xfId="1857"/>
    <cellStyle name="Calculation 2 3 2 2 3 2 9" xfId="1858"/>
    <cellStyle name="Calculation 2 3 2 2 3 3" xfId="1859"/>
    <cellStyle name="Calculation 2 3 2 2 3 3 2" xfId="1860"/>
    <cellStyle name="Calculation 2 3 2 2 3 3 2 2" xfId="1861"/>
    <cellStyle name="Calculation 2 3 2 2 3 3 2 3" xfId="1862"/>
    <cellStyle name="Calculation 2 3 2 2 3 3 2 4" xfId="1863"/>
    <cellStyle name="Calculation 2 3 2 2 3 3 2 5" xfId="1864"/>
    <cellStyle name="Calculation 2 3 2 2 3 3 2 6" xfId="1865"/>
    <cellStyle name="Calculation 2 3 2 2 3 3 3" xfId="1866"/>
    <cellStyle name="Calculation 2 3 2 2 3 3 3 2" xfId="1867"/>
    <cellStyle name="Calculation 2 3 2 2 3 3 3 3" xfId="1868"/>
    <cellStyle name="Calculation 2 3 2 2 3 3 3 4" xfId="1869"/>
    <cellStyle name="Calculation 2 3 2 2 3 3 3 5" xfId="1870"/>
    <cellStyle name="Calculation 2 3 2 2 3 3 3 6" xfId="1871"/>
    <cellStyle name="Calculation 2 3 2 2 3 3 4" xfId="1872"/>
    <cellStyle name="Calculation 2 3 2 2 3 3 5" xfId="1873"/>
    <cellStyle name="Calculation 2 3 2 2 3 3 6" xfId="1874"/>
    <cellStyle name="Calculation 2 3 2 2 3 3 7" xfId="1875"/>
    <cellStyle name="Calculation 2 3 2 2 3 3 8" xfId="1876"/>
    <cellStyle name="Calculation 2 3 2 2 3 4" xfId="1877"/>
    <cellStyle name="Calculation 2 3 2 2 3 4 2" xfId="1878"/>
    <cellStyle name="Calculation 2 3 2 2 3 4 3" xfId="1879"/>
    <cellStyle name="Calculation 2 3 2 2 3 4 4" xfId="1880"/>
    <cellStyle name="Calculation 2 3 2 2 3 4 5" xfId="1881"/>
    <cellStyle name="Calculation 2 3 2 2 3 4 6" xfId="1882"/>
    <cellStyle name="Calculation 2 3 2 2 3 5" xfId="1883"/>
    <cellStyle name="Calculation 2 3 2 2 3 5 2" xfId="1884"/>
    <cellStyle name="Calculation 2 3 2 2 3 5 3" xfId="1885"/>
    <cellStyle name="Calculation 2 3 2 2 3 5 4" xfId="1886"/>
    <cellStyle name="Calculation 2 3 2 2 3 5 5" xfId="1887"/>
    <cellStyle name="Calculation 2 3 2 2 3 5 6" xfId="1888"/>
    <cellStyle name="Calculation 2 3 2 2 3 6" xfId="1889"/>
    <cellStyle name="Calculation 2 3 2 2 3 7" xfId="1890"/>
    <cellStyle name="Calculation 2 3 2 2 3 8" xfId="1891"/>
    <cellStyle name="Calculation 2 3 2 2 3 9" xfId="1892"/>
    <cellStyle name="Calculation 2 3 2 2 4" xfId="1893"/>
    <cellStyle name="Calculation 2 3 2 2 4 2" xfId="1894"/>
    <cellStyle name="Calculation 2 3 2 2 4 2 2" xfId="1895"/>
    <cellStyle name="Calculation 2 3 2 2 4 2 2 2" xfId="1896"/>
    <cellStyle name="Calculation 2 3 2 2 4 2 2 3" xfId="1897"/>
    <cellStyle name="Calculation 2 3 2 2 4 2 2 4" xfId="1898"/>
    <cellStyle name="Calculation 2 3 2 2 4 2 2 5" xfId="1899"/>
    <cellStyle name="Calculation 2 3 2 2 4 2 2 6" xfId="1900"/>
    <cellStyle name="Calculation 2 3 2 2 4 2 3" xfId="1901"/>
    <cellStyle name="Calculation 2 3 2 2 4 2 3 2" xfId="1902"/>
    <cellStyle name="Calculation 2 3 2 2 4 2 3 3" xfId="1903"/>
    <cellStyle name="Calculation 2 3 2 2 4 2 3 4" xfId="1904"/>
    <cellStyle name="Calculation 2 3 2 2 4 2 3 5" xfId="1905"/>
    <cellStyle name="Calculation 2 3 2 2 4 2 3 6" xfId="1906"/>
    <cellStyle name="Calculation 2 3 2 2 4 2 4" xfId="1907"/>
    <cellStyle name="Calculation 2 3 2 2 4 2 5" xfId="1908"/>
    <cellStyle name="Calculation 2 3 2 2 4 2 6" xfId="1909"/>
    <cellStyle name="Calculation 2 3 2 2 4 2 7" xfId="1910"/>
    <cellStyle name="Calculation 2 3 2 2 4 2 8" xfId="1911"/>
    <cellStyle name="Calculation 2 3 2 2 4 3" xfId="1912"/>
    <cellStyle name="Calculation 2 3 2 2 4 3 2" xfId="1913"/>
    <cellStyle name="Calculation 2 3 2 2 4 3 3" xfId="1914"/>
    <cellStyle name="Calculation 2 3 2 2 4 3 4" xfId="1915"/>
    <cellStyle name="Calculation 2 3 2 2 4 3 5" xfId="1916"/>
    <cellStyle name="Calculation 2 3 2 2 4 3 6" xfId="1917"/>
    <cellStyle name="Calculation 2 3 2 2 4 4" xfId="1918"/>
    <cellStyle name="Calculation 2 3 2 2 4 4 2" xfId="1919"/>
    <cellStyle name="Calculation 2 3 2 2 4 4 3" xfId="1920"/>
    <cellStyle name="Calculation 2 3 2 2 4 4 4" xfId="1921"/>
    <cellStyle name="Calculation 2 3 2 2 4 4 5" xfId="1922"/>
    <cellStyle name="Calculation 2 3 2 2 4 4 6" xfId="1923"/>
    <cellStyle name="Calculation 2 3 2 2 4 5" xfId="1924"/>
    <cellStyle name="Calculation 2 3 2 2 4 6" xfId="1925"/>
    <cellStyle name="Calculation 2 3 2 2 4 7" xfId="1926"/>
    <cellStyle name="Calculation 2 3 2 2 4 8" xfId="1927"/>
    <cellStyle name="Calculation 2 3 2 2 4 9" xfId="1928"/>
    <cellStyle name="Calculation 2 3 2 2 5" xfId="1929"/>
    <cellStyle name="Calculation 2 3 2 2 5 2" xfId="1930"/>
    <cellStyle name="Calculation 2 3 2 2 5 2 2" xfId="1931"/>
    <cellStyle name="Calculation 2 3 2 2 5 2 3" xfId="1932"/>
    <cellStyle name="Calculation 2 3 2 2 5 2 4" xfId="1933"/>
    <cellStyle name="Calculation 2 3 2 2 5 2 5" xfId="1934"/>
    <cellStyle name="Calculation 2 3 2 2 5 2 6" xfId="1935"/>
    <cellStyle name="Calculation 2 3 2 2 5 3" xfId="1936"/>
    <cellStyle name="Calculation 2 3 2 2 5 3 2" xfId="1937"/>
    <cellStyle name="Calculation 2 3 2 2 5 3 3" xfId="1938"/>
    <cellStyle name="Calculation 2 3 2 2 5 3 4" xfId="1939"/>
    <cellStyle name="Calculation 2 3 2 2 5 3 5" xfId="1940"/>
    <cellStyle name="Calculation 2 3 2 2 5 3 6" xfId="1941"/>
    <cellStyle name="Calculation 2 3 2 2 5 4" xfId="1942"/>
    <cellStyle name="Calculation 2 3 2 2 5 5" xfId="1943"/>
    <cellStyle name="Calculation 2 3 2 2 5 6" xfId="1944"/>
    <cellStyle name="Calculation 2 3 2 2 5 7" xfId="1945"/>
    <cellStyle name="Calculation 2 3 2 2 5 8" xfId="1946"/>
    <cellStyle name="Calculation 2 3 2 2 6" xfId="1947"/>
    <cellStyle name="Calculation 2 3 2 2 6 2" xfId="1948"/>
    <cellStyle name="Calculation 2 3 2 2 6 3" xfId="1949"/>
    <cellStyle name="Calculation 2 3 2 2 6 4" xfId="1950"/>
    <cellStyle name="Calculation 2 3 2 2 6 5" xfId="1951"/>
    <cellStyle name="Calculation 2 3 2 2 6 6" xfId="1952"/>
    <cellStyle name="Calculation 2 3 2 2 7" xfId="1953"/>
    <cellStyle name="Calculation 2 3 2 2 7 2" xfId="1954"/>
    <cellStyle name="Calculation 2 3 2 2 7 3" xfId="1955"/>
    <cellStyle name="Calculation 2 3 2 2 7 4" xfId="1956"/>
    <cellStyle name="Calculation 2 3 2 2 7 5" xfId="1957"/>
    <cellStyle name="Calculation 2 3 2 2 7 6" xfId="1958"/>
    <cellStyle name="Calculation 2 3 2 2 8" xfId="1959"/>
    <cellStyle name="Calculation 2 3 2 2 9" xfId="1960"/>
    <cellStyle name="Calculation 2 3 2 3" xfId="1961"/>
    <cellStyle name="Calculation 2 3 2 3 10" xfId="1962"/>
    <cellStyle name="Calculation 2 3 2 3 11" xfId="1963"/>
    <cellStyle name="Calculation 2 3 2 3 2" xfId="1964"/>
    <cellStyle name="Calculation 2 3 2 3 2 10" xfId="1965"/>
    <cellStyle name="Calculation 2 3 2 3 2 2" xfId="1966"/>
    <cellStyle name="Calculation 2 3 2 3 2 2 2" xfId="1967"/>
    <cellStyle name="Calculation 2 3 2 3 2 2 2 2" xfId="1968"/>
    <cellStyle name="Calculation 2 3 2 3 2 2 2 2 2" xfId="1969"/>
    <cellStyle name="Calculation 2 3 2 3 2 2 2 2 3" xfId="1970"/>
    <cellStyle name="Calculation 2 3 2 3 2 2 2 2 4" xfId="1971"/>
    <cellStyle name="Calculation 2 3 2 3 2 2 2 2 5" xfId="1972"/>
    <cellStyle name="Calculation 2 3 2 3 2 2 2 2 6" xfId="1973"/>
    <cellStyle name="Calculation 2 3 2 3 2 2 2 3" xfId="1974"/>
    <cellStyle name="Calculation 2 3 2 3 2 2 2 3 2" xfId="1975"/>
    <cellStyle name="Calculation 2 3 2 3 2 2 2 3 3" xfId="1976"/>
    <cellStyle name="Calculation 2 3 2 3 2 2 2 3 4" xfId="1977"/>
    <cellStyle name="Calculation 2 3 2 3 2 2 2 3 5" xfId="1978"/>
    <cellStyle name="Calculation 2 3 2 3 2 2 2 3 6" xfId="1979"/>
    <cellStyle name="Calculation 2 3 2 3 2 2 2 4" xfId="1980"/>
    <cellStyle name="Calculation 2 3 2 3 2 2 2 5" xfId="1981"/>
    <cellStyle name="Calculation 2 3 2 3 2 2 2 6" xfId="1982"/>
    <cellStyle name="Calculation 2 3 2 3 2 2 2 7" xfId="1983"/>
    <cellStyle name="Calculation 2 3 2 3 2 2 2 8" xfId="1984"/>
    <cellStyle name="Calculation 2 3 2 3 2 2 3" xfId="1985"/>
    <cellStyle name="Calculation 2 3 2 3 2 2 3 2" xfId="1986"/>
    <cellStyle name="Calculation 2 3 2 3 2 2 3 3" xfId="1987"/>
    <cellStyle name="Calculation 2 3 2 3 2 2 3 4" xfId="1988"/>
    <cellStyle name="Calculation 2 3 2 3 2 2 3 5" xfId="1989"/>
    <cellStyle name="Calculation 2 3 2 3 2 2 3 6" xfId="1990"/>
    <cellStyle name="Calculation 2 3 2 3 2 2 4" xfId="1991"/>
    <cellStyle name="Calculation 2 3 2 3 2 2 4 2" xfId="1992"/>
    <cellStyle name="Calculation 2 3 2 3 2 2 4 3" xfId="1993"/>
    <cellStyle name="Calculation 2 3 2 3 2 2 4 4" xfId="1994"/>
    <cellStyle name="Calculation 2 3 2 3 2 2 4 5" xfId="1995"/>
    <cellStyle name="Calculation 2 3 2 3 2 2 4 6" xfId="1996"/>
    <cellStyle name="Calculation 2 3 2 3 2 2 5" xfId="1997"/>
    <cellStyle name="Calculation 2 3 2 3 2 2 6" xfId="1998"/>
    <cellStyle name="Calculation 2 3 2 3 2 2 7" xfId="1999"/>
    <cellStyle name="Calculation 2 3 2 3 2 2 8" xfId="2000"/>
    <cellStyle name="Calculation 2 3 2 3 2 2 9" xfId="2001"/>
    <cellStyle name="Calculation 2 3 2 3 2 3" xfId="2002"/>
    <cellStyle name="Calculation 2 3 2 3 2 3 2" xfId="2003"/>
    <cellStyle name="Calculation 2 3 2 3 2 3 2 2" xfId="2004"/>
    <cellStyle name="Calculation 2 3 2 3 2 3 2 3" xfId="2005"/>
    <cellStyle name="Calculation 2 3 2 3 2 3 2 4" xfId="2006"/>
    <cellStyle name="Calculation 2 3 2 3 2 3 2 5" xfId="2007"/>
    <cellStyle name="Calculation 2 3 2 3 2 3 2 6" xfId="2008"/>
    <cellStyle name="Calculation 2 3 2 3 2 3 3" xfId="2009"/>
    <cellStyle name="Calculation 2 3 2 3 2 3 3 2" xfId="2010"/>
    <cellStyle name="Calculation 2 3 2 3 2 3 3 3" xfId="2011"/>
    <cellStyle name="Calculation 2 3 2 3 2 3 3 4" xfId="2012"/>
    <cellStyle name="Calculation 2 3 2 3 2 3 3 5" xfId="2013"/>
    <cellStyle name="Calculation 2 3 2 3 2 3 3 6" xfId="2014"/>
    <cellStyle name="Calculation 2 3 2 3 2 3 4" xfId="2015"/>
    <cellStyle name="Calculation 2 3 2 3 2 3 5" xfId="2016"/>
    <cellStyle name="Calculation 2 3 2 3 2 3 6" xfId="2017"/>
    <cellStyle name="Calculation 2 3 2 3 2 3 7" xfId="2018"/>
    <cellStyle name="Calculation 2 3 2 3 2 3 8" xfId="2019"/>
    <cellStyle name="Calculation 2 3 2 3 2 4" xfId="2020"/>
    <cellStyle name="Calculation 2 3 2 3 2 4 2" xfId="2021"/>
    <cellStyle name="Calculation 2 3 2 3 2 4 3" xfId="2022"/>
    <cellStyle name="Calculation 2 3 2 3 2 4 4" xfId="2023"/>
    <cellStyle name="Calculation 2 3 2 3 2 4 5" xfId="2024"/>
    <cellStyle name="Calculation 2 3 2 3 2 4 6" xfId="2025"/>
    <cellStyle name="Calculation 2 3 2 3 2 5" xfId="2026"/>
    <cellStyle name="Calculation 2 3 2 3 2 5 2" xfId="2027"/>
    <cellStyle name="Calculation 2 3 2 3 2 5 3" xfId="2028"/>
    <cellStyle name="Calculation 2 3 2 3 2 5 4" xfId="2029"/>
    <cellStyle name="Calculation 2 3 2 3 2 5 5" xfId="2030"/>
    <cellStyle name="Calculation 2 3 2 3 2 5 6" xfId="2031"/>
    <cellStyle name="Calculation 2 3 2 3 2 6" xfId="2032"/>
    <cellStyle name="Calculation 2 3 2 3 2 7" xfId="2033"/>
    <cellStyle name="Calculation 2 3 2 3 2 8" xfId="2034"/>
    <cellStyle name="Calculation 2 3 2 3 2 9" xfId="2035"/>
    <cellStyle name="Calculation 2 3 2 3 3" xfId="2036"/>
    <cellStyle name="Calculation 2 3 2 3 3 2" xfId="2037"/>
    <cellStyle name="Calculation 2 3 2 3 3 2 2" xfId="2038"/>
    <cellStyle name="Calculation 2 3 2 3 3 2 2 2" xfId="2039"/>
    <cellStyle name="Calculation 2 3 2 3 3 2 2 3" xfId="2040"/>
    <cellStyle name="Calculation 2 3 2 3 3 2 2 4" xfId="2041"/>
    <cellStyle name="Calculation 2 3 2 3 3 2 2 5" xfId="2042"/>
    <cellStyle name="Calculation 2 3 2 3 3 2 2 6" xfId="2043"/>
    <cellStyle name="Calculation 2 3 2 3 3 2 3" xfId="2044"/>
    <cellStyle name="Calculation 2 3 2 3 3 2 3 2" xfId="2045"/>
    <cellStyle name="Calculation 2 3 2 3 3 2 3 3" xfId="2046"/>
    <cellStyle name="Calculation 2 3 2 3 3 2 3 4" xfId="2047"/>
    <cellStyle name="Calculation 2 3 2 3 3 2 3 5" xfId="2048"/>
    <cellStyle name="Calculation 2 3 2 3 3 2 3 6" xfId="2049"/>
    <cellStyle name="Calculation 2 3 2 3 3 2 4" xfId="2050"/>
    <cellStyle name="Calculation 2 3 2 3 3 2 5" xfId="2051"/>
    <cellStyle name="Calculation 2 3 2 3 3 2 6" xfId="2052"/>
    <cellStyle name="Calculation 2 3 2 3 3 2 7" xfId="2053"/>
    <cellStyle name="Calculation 2 3 2 3 3 2 8" xfId="2054"/>
    <cellStyle name="Calculation 2 3 2 3 3 3" xfId="2055"/>
    <cellStyle name="Calculation 2 3 2 3 3 3 2" xfId="2056"/>
    <cellStyle name="Calculation 2 3 2 3 3 3 3" xfId="2057"/>
    <cellStyle name="Calculation 2 3 2 3 3 3 4" xfId="2058"/>
    <cellStyle name="Calculation 2 3 2 3 3 3 5" xfId="2059"/>
    <cellStyle name="Calculation 2 3 2 3 3 3 6" xfId="2060"/>
    <cellStyle name="Calculation 2 3 2 3 3 4" xfId="2061"/>
    <cellStyle name="Calculation 2 3 2 3 3 4 2" xfId="2062"/>
    <cellStyle name="Calculation 2 3 2 3 3 4 3" xfId="2063"/>
    <cellStyle name="Calculation 2 3 2 3 3 4 4" xfId="2064"/>
    <cellStyle name="Calculation 2 3 2 3 3 4 5" xfId="2065"/>
    <cellStyle name="Calculation 2 3 2 3 3 4 6" xfId="2066"/>
    <cellStyle name="Calculation 2 3 2 3 3 5" xfId="2067"/>
    <cellStyle name="Calculation 2 3 2 3 3 6" xfId="2068"/>
    <cellStyle name="Calculation 2 3 2 3 3 7" xfId="2069"/>
    <cellStyle name="Calculation 2 3 2 3 3 8" xfId="2070"/>
    <cellStyle name="Calculation 2 3 2 3 3 9" xfId="2071"/>
    <cellStyle name="Calculation 2 3 2 3 4" xfId="2072"/>
    <cellStyle name="Calculation 2 3 2 3 4 2" xfId="2073"/>
    <cellStyle name="Calculation 2 3 2 3 4 2 2" xfId="2074"/>
    <cellStyle name="Calculation 2 3 2 3 4 2 3" xfId="2075"/>
    <cellStyle name="Calculation 2 3 2 3 4 2 4" xfId="2076"/>
    <cellStyle name="Calculation 2 3 2 3 4 2 5" xfId="2077"/>
    <cellStyle name="Calculation 2 3 2 3 4 2 6" xfId="2078"/>
    <cellStyle name="Calculation 2 3 2 3 4 3" xfId="2079"/>
    <cellStyle name="Calculation 2 3 2 3 4 3 2" xfId="2080"/>
    <cellStyle name="Calculation 2 3 2 3 4 3 3" xfId="2081"/>
    <cellStyle name="Calculation 2 3 2 3 4 3 4" xfId="2082"/>
    <cellStyle name="Calculation 2 3 2 3 4 3 5" xfId="2083"/>
    <cellStyle name="Calculation 2 3 2 3 4 3 6" xfId="2084"/>
    <cellStyle name="Calculation 2 3 2 3 4 4" xfId="2085"/>
    <cellStyle name="Calculation 2 3 2 3 4 5" xfId="2086"/>
    <cellStyle name="Calculation 2 3 2 3 4 6" xfId="2087"/>
    <cellStyle name="Calculation 2 3 2 3 4 7" xfId="2088"/>
    <cellStyle name="Calculation 2 3 2 3 4 8" xfId="2089"/>
    <cellStyle name="Calculation 2 3 2 3 5" xfId="2090"/>
    <cellStyle name="Calculation 2 3 2 3 5 2" xfId="2091"/>
    <cellStyle name="Calculation 2 3 2 3 5 3" xfId="2092"/>
    <cellStyle name="Calculation 2 3 2 3 5 4" xfId="2093"/>
    <cellStyle name="Calculation 2 3 2 3 5 5" xfId="2094"/>
    <cellStyle name="Calculation 2 3 2 3 5 6" xfId="2095"/>
    <cellStyle name="Calculation 2 3 2 3 6" xfId="2096"/>
    <cellStyle name="Calculation 2 3 2 3 6 2" xfId="2097"/>
    <cellStyle name="Calculation 2 3 2 3 6 3" xfId="2098"/>
    <cellStyle name="Calculation 2 3 2 3 6 4" xfId="2099"/>
    <cellStyle name="Calculation 2 3 2 3 6 5" xfId="2100"/>
    <cellStyle name="Calculation 2 3 2 3 6 6" xfId="2101"/>
    <cellStyle name="Calculation 2 3 2 3 7" xfId="2102"/>
    <cellStyle name="Calculation 2 3 2 3 8" xfId="2103"/>
    <cellStyle name="Calculation 2 3 2 3 9" xfId="2104"/>
    <cellStyle name="Calculation 2 3 2 4" xfId="2105"/>
    <cellStyle name="Calculation 2 3 2 4 10" xfId="2106"/>
    <cellStyle name="Calculation 2 3 2 4 2" xfId="2107"/>
    <cellStyle name="Calculation 2 3 2 4 2 2" xfId="2108"/>
    <cellStyle name="Calculation 2 3 2 4 2 2 2" xfId="2109"/>
    <cellStyle name="Calculation 2 3 2 4 2 2 2 2" xfId="2110"/>
    <cellStyle name="Calculation 2 3 2 4 2 2 2 3" xfId="2111"/>
    <cellStyle name="Calculation 2 3 2 4 2 2 2 4" xfId="2112"/>
    <cellStyle name="Calculation 2 3 2 4 2 2 2 5" xfId="2113"/>
    <cellStyle name="Calculation 2 3 2 4 2 2 2 6" xfId="2114"/>
    <cellStyle name="Calculation 2 3 2 4 2 2 3" xfId="2115"/>
    <cellStyle name="Calculation 2 3 2 4 2 2 3 2" xfId="2116"/>
    <cellStyle name="Calculation 2 3 2 4 2 2 3 3" xfId="2117"/>
    <cellStyle name="Calculation 2 3 2 4 2 2 3 4" xfId="2118"/>
    <cellStyle name="Calculation 2 3 2 4 2 2 3 5" xfId="2119"/>
    <cellStyle name="Calculation 2 3 2 4 2 2 3 6" xfId="2120"/>
    <cellStyle name="Calculation 2 3 2 4 2 2 4" xfId="2121"/>
    <cellStyle name="Calculation 2 3 2 4 2 2 5" xfId="2122"/>
    <cellStyle name="Calculation 2 3 2 4 2 2 6" xfId="2123"/>
    <cellStyle name="Calculation 2 3 2 4 2 2 7" xfId="2124"/>
    <cellStyle name="Calculation 2 3 2 4 2 2 8" xfId="2125"/>
    <cellStyle name="Calculation 2 3 2 4 2 3" xfId="2126"/>
    <cellStyle name="Calculation 2 3 2 4 2 3 2" xfId="2127"/>
    <cellStyle name="Calculation 2 3 2 4 2 3 3" xfId="2128"/>
    <cellStyle name="Calculation 2 3 2 4 2 3 4" xfId="2129"/>
    <cellStyle name="Calculation 2 3 2 4 2 3 5" xfId="2130"/>
    <cellStyle name="Calculation 2 3 2 4 2 3 6" xfId="2131"/>
    <cellStyle name="Calculation 2 3 2 4 2 4" xfId="2132"/>
    <cellStyle name="Calculation 2 3 2 4 2 4 2" xfId="2133"/>
    <cellStyle name="Calculation 2 3 2 4 2 4 3" xfId="2134"/>
    <cellStyle name="Calculation 2 3 2 4 2 4 4" xfId="2135"/>
    <cellStyle name="Calculation 2 3 2 4 2 4 5" xfId="2136"/>
    <cellStyle name="Calculation 2 3 2 4 2 4 6" xfId="2137"/>
    <cellStyle name="Calculation 2 3 2 4 2 5" xfId="2138"/>
    <cellStyle name="Calculation 2 3 2 4 2 6" xfId="2139"/>
    <cellStyle name="Calculation 2 3 2 4 2 7" xfId="2140"/>
    <cellStyle name="Calculation 2 3 2 4 2 8" xfId="2141"/>
    <cellStyle name="Calculation 2 3 2 4 2 9" xfId="2142"/>
    <cellStyle name="Calculation 2 3 2 4 3" xfId="2143"/>
    <cellStyle name="Calculation 2 3 2 4 3 2" xfId="2144"/>
    <cellStyle name="Calculation 2 3 2 4 3 2 2" xfId="2145"/>
    <cellStyle name="Calculation 2 3 2 4 3 2 3" xfId="2146"/>
    <cellStyle name="Calculation 2 3 2 4 3 2 4" xfId="2147"/>
    <cellStyle name="Calculation 2 3 2 4 3 2 5" xfId="2148"/>
    <cellStyle name="Calculation 2 3 2 4 3 2 6" xfId="2149"/>
    <cellStyle name="Calculation 2 3 2 4 3 3" xfId="2150"/>
    <cellStyle name="Calculation 2 3 2 4 3 3 2" xfId="2151"/>
    <cellStyle name="Calculation 2 3 2 4 3 3 3" xfId="2152"/>
    <cellStyle name="Calculation 2 3 2 4 3 3 4" xfId="2153"/>
    <cellStyle name="Calculation 2 3 2 4 3 3 5" xfId="2154"/>
    <cellStyle name="Calculation 2 3 2 4 3 3 6" xfId="2155"/>
    <cellStyle name="Calculation 2 3 2 4 3 4" xfId="2156"/>
    <cellStyle name="Calculation 2 3 2 4 3 5" xfId="2157"/>
    <cellStyle name="Calculation 2 3 2 4 3 6" xfId="2158"/>
    <cellStyle name="Calculation 2 3 2 4 3 7" xfId="2159"/>
    <cellStyle name="Calculation 2 3 2 4 3 8" xfId="2160"/>
    <cellStyle name="Calculation 2 3 2 4 4" xfId="2161"/>
    <cellStyle name="Calculation 2 3 2 4 4 2" xfId="2162"/>
    <cellStyle name="Calculation 2 3 2 4 4 3" xfId="2163"/>
    <cellStyle name="Calculation 2 3 2 4 4 4" xfId="2164"/>
    <cellStyle name="Calculation 2 3 2 4 4 5" xfId="2165"/>
    <cellStyle name="Calculation 2 3 2 4 4 6" xfId="2166"/>
    <cellStyle name="Calculation 2 3 2 4 5" xfId="2167"/>
    <cellStyle name="Calculation 2 3 2 4 5 2" xfId="2168"/>
    <cellStyle name="Calculation 2 3 2 4 5 3" xfId="2169"/>
    <cellStyle name="Calculation 2 3 2 4 5 4" xfId="2170"/>
    <cellStyle name="Calculation 2 3 2 4 5 5" xfId="2171"/>
    <cellStyle name="Calculation 2 3 2 4 5 6" xfId="2172"/>
    <cellStyle name="Calculation 2 3 2 4 6" xfId="2173"/>
    <cellStyle name="Calculation 2 3 2 4 7" xfId="2174"/>
    <cellStyle name="Calculation 2 3 2 4 8" xfId="2175"/>
    <cellStyle name="Calculation 2 3 2 4 9" xfId="2176"/>
    <cellStyle name="Calculation 2 3 2 5" xfId="2177"/>
    <cellStyle name="Calculation 2 3 2 5 2" xfId="2178"/>
    <cellStyle name="Calculation 2 3 2 5 2 2" xfId="2179"/>
    <cellStyle name="Calculation 2 3 2 5 2 2 2" xfId="2180"/>
    <cellStyle name="Calculation 2 3 2 5 2 2 3" xfId="2181"/>
    <cellStyle name="Calculation 2 3 2 5 2 2 4" xfId="2182"/>
    <cellStyle name="Calculation 2 3 2 5 2 2 5" xfId="2183"/>
    <cellStyle name="Calculation 2 3 2 5 2 2 6" xfId="2184"/>
    <cellStyle name="Calculation 2 3 2 5 2 3" xfId="2185"/>
    <cellStyle name="Calculation 2 3 2 5 2 3 2" xfId="2186"/>
    <cellStyle name="Calculation 2 3 2 5 2 3 3" xfId="2187"/>
    <cellStyle name="Calculation 2 3 2 5 2 3 4" xfId="2188"/>
    <cellStyle name="Calculation 2 3 2 5 2 3 5" xfId="2189"/>
    <cellStyle name="Calculation 2 3 2 5 2 3 6" xfId="2190"/>
    <cellStyle name="Calculation 2 3 2 5 2 4" xfId="2191"/>
    <cellStyle name="Calculation 2 3 2 5 2 5" xfId="2192"/>
    <cellStyle name="Calculation 2 3 2 5 2 6" xfId="2193"/>
    <cellStyle name="Calculation 2 3 2 5 2 7" xfId="2194"/>
    <cellStyle name="Calculation 2 3 2 5 2 8" xfId="2195"/>
    <cellStyle name="Calculation 2 3 2 5 3" xfId="2196"/>
    <cellStyle name="Calculation 2 3 2 5 3 2" xfId="2197"/>
    <cellStyle name="Calculation 2 3 2 5 3 3" xfId="2198"/>
    <cellStyle name="Calculation 2 3 2 5 3 4" xfId="2199"/>
    <cellStyle name="Calculation 2 3 2 5 3 5" xfId="2200"/>
    <cellStyle name="Calculation 2 3 2 5 3 6" xfId="2201"/>
    <cellStyle name="Calculation 2 3 2 5 4" xfId="2202"/>
    <cellStyle name="Calculation 2 3 2 5 4 2" xfId="2203"/>
    <cellStyle name="Calculation 2 3 2 5 4 3" xfId="2204"/>
    <cellStyle name="Calculation 2 3 2 5 4 4" xfId="2205"/>
    <cellStyle name="Calculation 2 3 2 5 4 5" xfId="2206"/>
    <cellStyle name="Calculation 2 3 2 5 4 6" xfId="2207"/>
    <cellStyle name="Calculation 2 3 2 5 5" xfId="2208"/>
    <cellStyle name="Calculation 2 3 2 5 6" xfId="2209"/>
    <cellStyle name="Calculation 2 3 2 5 7" xfId="2210"/>
    <cellStyle name="Calculation 2 3 2 5 8" xfId="2211"/>
    <cellStyle name="Calculation 2 3 2 5 9" xfId="2212"/>
    <cellStyle name="Calculation 2 3 2 6" xfId="2213"/>
    <cellStyle name="Calculation 2 3 2 6 2" xfId="2214"/>
    <cellStyle name="Calculation 2 3 2 6 2 2" xfId="2215"/>
    <cellStyle name="Calculation 2 3 2 6 2 3" xfId="2216"/>
    <cellStyle name="Calculation 2 3 2 6 2 4" xfId="2217"/>
    <cellStyle name="Calculation 2 3 2 6 2 5" xfId="2218"/>
    <cellStyle name="Calculation 2 3 2 6 2 6" xfId="2219"/>
    <cellStyle name="Calculation 2 3 2 6 3" xfId="2220"/>
    <cellStyle name="Calculation 2 3 2 6 3 2" xfId="2221"/>
    <cellStyle name="Calculation 2 3 2 6 3 3" xfId="2222"/>
    <cellStyle name="Calculation 2 3 2 6 3 4" xfId="2223"/>
    <cellStyle name="Calculation 2 3 2 6 3 5" xfId="2224"/>
    <cellStyle name="Calculation 2 3 2 6 3 6" xfId="2225"/>
    <cellStyle name="Calculation 2 3 2 6 4" xfId="2226"/>
    <cellStyle name="Calculation 2 3 2 6 5" xfId="2227"/>
    <cellStyle name="Calculation 2 3 2 6 6" xfId="2228"/>
    <cellStyle name="Calculation 2 3 2 6 7" xfId="2229"/>
    <cellStyle name="Calculation 2 3 2 6 8" xfId="2230"/>
    <cellStyle name="Calculation 2 3 2 7" xfId="2231"/>
    <cellStyle name="Calculation 2 3 2 7 2" xfId="2232"/>
    <cellStyle name="Calculation 2 3 2 7 3" xfId="2233"/>
    <cellStyle name="Calculation 2 3 2 7 4" xfId="2234"/>
    <cellStyle name="Calculation 2 3 2 7 5" xfId="2235"/>
    <cellStyle name="Calculation 2 3 2 7 6" xfId="2236"/>
    <cellStyle name="Calculation 2 3 2 8" xfId="2237"/>
    <cellStyle name="Calculation 2 3 2 8 2" xfId="2238"/>
    <cellStyle name="Calculation 2 3 2 8 3" xfId="2239"/>
    <cellStyle name="Calculation 2 3 2 8 4" xfId="2240"/>
    <cellStyle name="Calculation 2 3 2 8 5" xfId="2241"/>
    <cellStyle name="Calculation 2 3 2 8 6" xfId="2242"/>
    <cellStyle name="Calculation 2 3 2 9" xfId="2243"/>
    <cellStyle name="Calculation 2 3 3" xfId="2244"/>
    <cellStyle name="Calculation 2 3 3 10" xfId="2245"/>
    <cellStyle name="Calculation 2 3 3 11" xfId="2246"/>
    <cellStyle name="Calculation 2 3 3 12" xfId="2247"/>
    <cellStyle name="Calculation 2 3 3 2" xfId="2248"/>
    <cellStyle name="Calculation 2 3 3 2 10" xfId="2249"/>
    <cellStyle name="Calculation 2 3 3 2 11" xfId="2250"/>
    <cellStyle name="Calculation 2 3 3 2 2" xfId="2251"/>
    <cellStyle name="Calculation 2 3 3 2 2 10" xfId="2252"/>
    <cellStyle name="Calculation 2 3 3 2 2 2" xfId="2253"/>
    <cellStyle name="Calculation 2 3 3 2 2 2 2" xfId="2254"/>
    <cellStyle name="Calculation 2 3 3 2 2 2 2 2" xfId="2255"/>
    <cellStyle name="Calculation 2 3 3 2 2 2 2 2 2" xfId="2256"/>
    <cellStyle name="Calculation 2 3 3 2 2 2 2 2 3" xfId="2257"/>
    <cellStyle name="Calculation 2 3 3 2 2 2 2 2 4" xfId="2258"/>
    <cellStyle name="Calculation 2 3 3 2 2 2 2 2 5" xfId="2259"/>
    <cellStyle name="Calculation 2 3 3 2 2 2 2 2 6" xfId="2260"/>
    <cellStyle name="Calculation 2 3 3 2 2 2 2 3" xfId="2261"/>
    <cellStyle name="Calculation 2 3 3 2 2 2 2 3 2" xfId="2262"/>
    <cellStyle name="Calculation 2 3 3 2 2 2 2 3 3" xfId="2263"/>
    <cellStyle name="Calculation 2 3 3 2 2 2 2 3 4" xfId="2264"/>
    <cellStyle name="Calculation 2 3 3 2 2 2 2 3 5" xfId="2265"/>
    <cellStyle name="Calculation 2 3 3 2 2 2 2 3 6" xfId="2266"/>
    <cellStyle name="Calculation 2 3 3 2 2 2 2 4" xfId="2267"/>
    <cellStyle name="Calculation 2 3 3 2 2 2 2 5" xfId="2268"/>
    <cellStyle name="Calculation 2 3 3 2 2 2 2 6" xfId="2269"/>
    <cellStyle name="Calculation 2 3 3 2 2 2 2 7" xfId="2270"/>
    <cellStyle name="Calculation 2 3 3 2 2 2 2 8" xfId="2271"/>
    <cellStyle name="Calculation 2 3 3 2 2 2 3" xfId="2272"/>
    <cellStyle name="Calculation 2 3 3 2 2 2 3 2" xfId="2273"/>
    <cellStyle name="Calculation 2 3 3 2 2 2 3 3" xfId="2274"/>
    <cellStyle name="Calculation 2 3 3 2 2 2 3 4" xfId="2275"/>
    <cellStyle name="Calculation 2 3 3 2 2 2 3 5" xfId="2276"/>
    <cellStyle name="Calculation 2 3 3 2 2 2 3 6" xfId="2277"/>
    <cellStyle name="Calculation 2 3 3 2 2 2 4" xfId="2278"/>
    <cellStyle name="Calculation 2 3 3 2 2 2 4 2" xfId="2279"/>
    <cellStyle name="Calculation 2 3 3 2 2 2 4 3" xfId="2280"/>
    <cellStyle name="Calculation 2 3 3 2 2 2 4 4" xfId="2281"/>
    <cellStyle name="Calculation 2 3 3 2 2 2 4 5" xfId="2282"/>
    <cellStyle name="Calculation 2 3 3 2 2 2 4 6" xfId="2283"/>
    <cellStyle name="Calculation 2 3 3 2 2 2 5" xfId="2284"/>
    <cellStyle name="Calculation 2 3 3 2 2 2 6" xfId="2285"/>
    <cellStyle name="Calculation 2 3 3 2 2 2 7" xfId="2286"/>
    <cellStyle name="Calculation 2 3 3 2 2 2 8" xfId="2287"/>
    <cellStyle name="Calculation 2 3 3 2 2 2 9" xfId="2288"/>
    <cellStyle name="Calculation 2 3 3 2 2 3" xfId="2289"/>
    <cellStyle name="Calculation 2 3 3 2 2 3 2" xfId="2290"/>
    <cellStyle name="Calculation 2 3 3 2 2 3 2 2" xfId="2291"/>
    <cellStyle name="Calculation 2 3 3 2 2 3 2 3" xfId="2292"/>
    <cellStyle name="Calculation 2 3 3 2 2 3 2 4" xfId="2293"/>
    <cellStyle name="Calculation 2 3 3 2 2 3 2 5" xfId="2294"/>
    <cellStyle name="Calculation 2 3 3 2 2 3 2 6" xfId="2295"/>
    <cellStyle name="Calculation 2 3 3 2 2 3 3" xfId="2296"/>
    <cellStyle name="Calculation 2 3 3 2 2 3 3 2" xfId="2297"/>
    <cellStyle name="Calculation 2 3 3 2 2 3 3 3" xfId="2298"/>
    <cellStyle name="Calculation 2 3 3 2 2 3 3 4" xfId="2299"/>
    <cellStyle name="Calculation 2 3 3 2 2 3 3 5" xfId="2300"/>
    <cellStyle name="Calculation 2 3 3 2 2 3 3 6" xfId="2301"/>
    <cellStyle name="Calculation 2 3 3 2 2 3 4" xfId="2302"/>
    <cellStyle name="Calculation 2 3 3 2 2 3 5" xfId="2303"/>
    <cellStyle name="Calculation 2 3 3 2 2 3 6" xfId="2304"/>
    <cellStyle name="Calculation 2 3 3 2 2 3 7" xfId="2305"/>
    <cellStyle name="Calculation 2 3 3 2 2 3 8" xfId="2306"/>
    <cellStyle name="Calculation 2 3 3 2 2 4" xfId="2307"/>
    <cellStyle name="Calculation 2 3 3 2 2 4 2" xfId="2308"/>
    <cellStyle name="Calculation 2 3 3 2 2 4 3" xfId="2309"/>
    <cellStyle name="Calculation 2 3 3 2 2 4 4" xfId="2310"/>
    <cellStyle name="Calculation 2 3 3 2 2 4 5" xfId="2311"/>
    <cellStyle name="Calculation 2 3 3 2 2 4 6" xfId="2312"/>
    <cellStyle name="Calculation 2 3 3 2 2 5" xfId="2313"/>
    <cellStyle name="Calculation 2 3 3 2 2 5 2" xfId="2314"/>
    <cellStyle name="Calculation 2 3 3 2 2 5 3" xfId="2315"/>
    <cellStyle name="Calculation 2 3 3 2 2 5 4" xfId="2316"/>
    <cellStyle name="Calculation 2 3 3 2 2 5 5" xfId="2317"/>
    <cellStyle name="Calculation 2 3 3 2 2 5 6" xfId="2318"/>
    <cellStyle name="Calculation 2 3 3 2 2 6" xfId="2319"/>
    <cellStyle name="Calculation 2 3 3 2 2 7" xfId="2320"/>
    <cellStyle name="Calculation 2 3 3 2 2 8" xfId="2321"/>
    <cellStyle name="Calculation 2 3 3 2 2 9" xfId="2322"/>
    <cellStyle name="Calculation 2 3 3 2 3" xfId="2323"/>
    <cellStyle name="Calculation 2 3 3 2 3 2" xfId="2324"/>
    <cellStyle name="Calculation 2 3 3 2 3 2 2" xfId="2325"/>
    <cellStyle name="Calculation 2 3 3 2 3 2 2 2" xfId="2326"/>
    <cellStyle name="Calculation 2 3 3 2 3 2 2 3" xfId="2327"/>
    <cellStyle name="Calculation 2 3 3 2 3 2 2 4" xfId="2328"/>
    <cellStyle name="Calculation 2 3 3 2 3 2 2 5" xfId="2329"/>
    <cellStyle name="Calculation 2 3 3 2 3 2 2 6" xfId="2330"/>
    <cellStyle name="Calculation 2 3 3 2 3 2 3" xfId="2331"/>
    <cellStyle name="Calculation 2 3 3 2 3 2 3 2" xfId="2332"/>
    <cellStyle name="Calculation 2 3 3 2 3 2 3 3" xfId="2333"/>
    <cellStyle name="Calculation 2 3 3 2 3 2 3 4" xfId="2334"/>
    <cellStyle name="Calculation 2 3 3 2 3 2 3 5" xfId="2335"/>
    <cellStyle name="Calculation 2 3 3 2 3 2 3 6" xfId="2336"/>
    <cellStyle name="Calculation 2 3 3 2 3 2 4" xfId="2337"/>
    <cellStyle name="Calculation 2 3 3 2 3 2 5" xfId="2338"/>
    <cellStyle name="Calculation 2 3 3 2 3 2 6" xfId="2339"/>
    <cellStyle name="Calculation 2 3 3 2 3 2 7" xfId="2340"/>
    <cellStyle name="Calculation 2 3 3 2 3 2 8" xfId="2341"/>
    <cellStyle name="Calculation 2 3 3 2 3 3" xfId="2342"/>
    <cellStyle name="Calculation 2 3 3 2 3 3 2" xfId="2343"/>
    <cellStyle name="Calculation 2 3 3 2 3 3 3" xfId="2344"/>
    <cellStyle name="Calculation 2 3 3 2 3 3 4" xfId="2345"/>
    <cellStyle name="Calculation 2 3 3 2 3 3 5" xfId="2346"/>
    <cellStyle name="Calculation 2 3 3 2 3 3 6" xfId="2347"/>
    <cellStyle name="Calculation 2 3 3 2 3 4" xfId="2348"/>
    <cellStyle name="Calculation 2 3 3 2 3 4 2" xfId="2349"/>
    <cellStyle name="Calculation 2 3 3 2 3 4 3" xfId="2350"/>
    <cellStyle name="Calculation 2 3 3 2 3 4 4" xfId="2351"/>
    <cellStyle name="Calculation 2 3 3 2 3 4 5" xfId="2352"/>
    <cellStyle name="Calculation 2 3 3 2 3 4 6" xfId="2353"/>
    <cellStyle name="Calculation 2 3 3 2 3 5" xfId="2354"/>
    <cellStyle name="Calculation 2 3 3 2 3 6" xfId="2355"/>
    <cellStyle name="Calculation 2 3 3 2 3 7" xfId="2356"/>
    <cellStyle name="Calculation 2 3 3 2 3 8" xfId="2357"/>
    <cellStyle name="Calculation 2 3 3 2 3 9" xfId="2358"/>
    <cellStyle name="Calculation 2 3 3 2 4" xfId="2359"/>
    <cellStyle name="Calculation 2 3 3 2 4 2" xfId="2360"/>
    <cellStyle name="Calculation 2 3 3 2 4 2 2" xfId="2361"/>
    <cellStyle name="Calculation 2 3 3 2 4 2 3" xfId="2362"/>
    <cellStyle name="Calculation 2 3 3 2 4 2 4" xfId="2363"/>
    <cellStyle name="Calculation 2 3 3 2 4 2 5" xfId="2364"/>
    <cellStyle name="Calculation 2 3 3 2 4 2 6" xfId="2365"/>
    <cellStyle name="Calculation 2 3 3 2 4 3" xfId="2366"/>
    <cellStyle name="Calculation 2 3 3 2 4 3 2" xfId="2367"/>
    <cellStyle name="Calculation 2 3 3 2 4 3 3" xfId="2368"/>
    <cellStyle name="Calculation 2 3 3 2 4 3 4" xfId="2369"/>
    <cellStyle name="Calculation 2 3 3 2 4 3 5" xfId="2370"/>
    <cellStyle name="Calculation 2 3 3 2 4 3 6" xfId="2371"/>
    <cellStyle name="Calculation 2 3 3 2 4 4" xfId="2372"/>
    <cellStyle name="Calculation 2 3 3 2 4 5" xfId="2373"/>
    <cellStyle name="Calculation 2 3 3 2 4 6" xfId="2374"/>
    <cellStyle name="Calculation 2 3 3 2 4 7" xfId="2375"/>
    <cellStyle name="Calculation 2 3 3 2 4 8" xfId="2376"/>
    <cellStyle name="Calculation 2 3 3 2 5" xfId="2377"/>
    <cellStyle name="Calculation 2 3 3 2 5 2" xfId="2378"/>
    <cellStyle name="Calculation 2 3 3 2 5 3" xfId="2379"/>
    <cellStyle name="Calculation 2 3 3 2 5 4" xfId="2380"/>
    <cellStyle name="Calculation 2 3 3 2 5 5" xfId="2381"/>
    <cellStyle name="Calculation 2 3 3 2 5 6" xfId="2382"/>
    <cellStyle name="Calculation 2 3 3 2 6" xfId="2383"/>
    <cellStyle name="Calculation 2 3 3 2 6 2" xfId="2384"/>
    <cellStyle name="Calculation 2 3 3 2 6 3" xfId="2385"/>
    <cellStyle name="Calculation 2 3 3 2 6 4" xfId="2386"/>
    <cellStyle name="Calculation 2 3 3 2 6 5" xfId="2387"/>
    <cellStyle name="Calculation 2 3 3 2 6 6" xfId="2388"/>
    <cellStyle name="Calculation 2 3 3 2 7" xfId="2389"/>
    <cellStyle name="Calculation 2 3 3 2 8" xfId="2390"/>
    <cellStyle name="Calculation 2 3 3 2 9" xfId="2391"/>
    <cellStyle name="Calculation 2 3 3 3" xfId="2392"/>
    <cellStyle name="Calculation 2 3 3 3 10" xfId="2393"/>
    <cellStyle name="Calculation 2 3 3 3 2" xfId="2394"/>
    <cellStyle name="Calculation 2 3 3 3 2 2" xfId="2395"/>
    <cellStyle name="Calculation 2 3 3 3 2 2 2" xfId="2396"/>
    <cellStyle name="Calculation 2 3 3 3 2 2 2 2" xfId="2397"/>
    <cellStyle name="Calculation 2 3 3 3 2 2 2 3" xfId="2398"/>
    <cellStyle name="Calculation 2 3 3 3 2 2 2 4" xfId="2399"/>
    <cellStyle name="Calculation 2 3 3 3 2 2 2 5" xfId="2400"/>
    <cellStyle name="Calculation 2 3 3 3 2 2 2 6" xfId="2401"/>
    <cellStyle name="Calculation 2 3 3 3 2 2 3" xfId="2402"/>
    <cellStyle name="Calculation 2 3 3 3 2 2 3 2" xfId="2403"/>
    <cellStyle name="Calculation 2 3 3 3 2 2 3 3" xfId="2404"/>
    <cellStyle name="Calculation 2 3 3 3 2 2 3 4" xfId="2405"/>
    <cellStyle name="Calculation 2 3 3 3 2 2 3 5" xfId="2406"/>
    <cellStyle name="Calculation 2 3 3 3 2 2 3 6" xfId="2407"/>
    <cellStyle name="Calculation 2 3 3 3 2 2 4" xfId="2408"/>
    <cellStyle name="Calculation 2 3 3 3 2 2 5" xfId="2409"/>
    <cellStyle name="Calculation 2 3 3 3 2 2 6" xfId="2410"/>
    <cellStyle name="Calculation 2 3 3 3 2 2 7" xfId="2411"/>
    <cellStyle name="Calculation 2 3 3 3 2 2 8" xfId="2412"/>
    <cellStyle name="Calculation 2 3 3 3 2 3" xfId="2413"/>
    <cellStyle name="Calculation 2 3 3 3 2 3 2" xfId="2414"/>
    <cellStyle name="Calculation 2 3 3 3 2 3 3" xfId="2415"/>
    <cellStyle name="Calculation 2 3 3 3 2 3 4" xfId="2416"/>
    <cellStyle name="Calculation 2 3 3 3 2 3 5" xfId="2417"/>
    <cellStyle name="Calculation 2 3 3 3 2 3 6" xfId="2418"/>
    <cellStyle name="Calculation 2 3 3 3 2 4" xfId="2419"/>
    <cellStyle name="Calculation 2 3 3 3 2 4 2" xfId="2420"/>
    <cellStyle name="Calculation 2 3 3 3 2 4 3" xfId="2421"/>
    <cellStyle name="Calculation 2 3 3 3 2 4 4" xfId="2422"/>
    <cellStyle name="Calculation 2 3 3 3 2 4 5" xfId="2423"/>
    <cellStyle name="Calculation 2 3 3 3 2 4 6" xfId="2424"/>
    <cellStyle name="Calculation 2 3 3 3 2 5" xfId="2425"/>
    <cellStyle name="Calculation 2 3 3 3 2 6" xfId="2426"/>
    <cellStyle name="Calculation 2 3 3 3 2 7" xfId="2427"/>
    <cellStyle name="Calculation 2 3 3 3 2 8" xfId="2428"/>
    <cellStyle name="Calculation 2 3 3 3 2 9" xfId="2429"/>
    <cellStyle name="Calculation 2 3 3 3 3" xfId="2430"/>
    <cellStyle name="Calculation 2 3 3 3 3 2" xfId="2431"/>
    <cellStyle name="Calculation 2 3 3 3 3 2 2" xfId="2432"/>
    <cellStyle name="Calculation 2 3 3 3 3 2 3" xfId="2433"/>
    <cellStyle name="Calculation 2 3 3 3 3 2 4" xfId="2434"/>
    <cellStyle name="Calculation 2 3 3 3 3 2 5" xfId="2435"/>
    <cellStyle name="Calculation 2 3 3 3 3 2 6" xfId="2436"/>
    <cellStyle name="Calculation 2 3 3 3 3 3" xfId="2437"/>
    <cellStyle name="Calculation 2 3 3 3 3 3 2" xfId="2438"/>
    <cellStyle name="Calculation 2 3 3 3 3 3 3" xfId="2439"/>
    <cellStyle name="Calculation 2 3 3 3 3 3 4" xfId="2440"/>
    <cellStyle name="Calculation 2 3 3 3 3 3 5" xfId="2441"/>
    <cellStyle name="Calculation 2 3 3 3 3 3 6" xfId="2442"/>
    <cellStyle name="Calculation 2 3 3 3 3 4" xfId="2443"/>
    <cellStyle name="Calculation 2 3 3 3 3 5" xfId="2444"/>
    <cellStyle name="Calculation 2 3 3 3 3 6" xfId="2445"/>
    <cellStyle name="Calculation 2 3 3 3 3 7" xfId="2446"/>
    <cellStyle name="Calculation 2 3 3 3 3 8" xfId="2447"/>
    <cellStyle name="Calculation 2 3 3 3 4" xfId="2448"/>
    <cellStyle name="Calculation 2 3 3 3 4 2" xfId="2449"/>
    <cellStyle name="Calculation 2 3 3 3 4 3" xfId="2450"/>
    <cellStyle name="Calculation 2 3 3 3 4 4" xfId="2451"/>
    <cellStyle name="Calculation 2 3 3 3 4 5" xfId="2452"/>
    <cellStyle name="Calculation 2 3 3 3 4 6" xfId="2453"/>
    <cellStyle name="Calculation 2 3 3 3 5" xfId="2454"/>
    <cellStyle name="Calculation 2 3 3 3 5 2" xfId="2455"/>
    <cellStyle name="Calculation 2 3 3 3 5 3" xfId="2456"/>
    <cellStyle name="Calculation 2 3 3 3 5 4" xfId="2457"/>
    <cellStyle name="Calculation 2 3 3 3 5 5" xfId="2458"/>
    <cellStyle name="Calculation 2 3 3 3 5 6" xfId="2459"/>
    <cellStyle name="Calculation 2 3 3 3 6" xfId="2460"/>
    <cellStyle name="Calculation 2 3 3 3 7" xfId="2461"/>
    <cellStyle name="Calculation 2 3 3 3 8" xfId="2462"/>
    <cellStyle name="Calculation 2 3 3 3 9" xfId="2463"/>
    <cellStyle name="Calculation 2 3 3 4" xfId="2464"/>
    <cellStyle name="Calculation 2 3 3 4 2" xfId="2465"/>
    <cellStyle name="Calculation 2 3 3 4 2 2" xfId="2466"/>
    <cellStyle name="Calculation 2 3 3 4 2 2 2" xfId="2467"/>
    <cellStyle name="Calculation 2 3 3 4 2 2 3" xfId="2468"/>
    <cellStyle name="Calculation 2 3 3 4 2 2 4" xfId="2469"/>
    <cellStyle name="Calculation 2 3 3 4 2 2 5" xfId="2470"/>
    <cellStyle name="Calculation 2 3 3 4 2 2 6" xfId="2471"/>
    <cellStyle name="Calculation 2 3 3 4 2 3" xfId="2472"/>
    <cellStyle name="Calculation 2 3 3 4 2 3 2" xfId="2473"/>
    <cellStyle name="Calculation 2 3 3 4 2 3 3" xfId="2474"/>
    <cellStyle name="Calculation 2 3 3 4 2 3 4" xfId="2475"/>
    <cellStyle name="Calculation 2 3 3 4 2 3 5" xfId="2476"/>
    <cellStyle name="Calculation 2 3 3 4 2 3 6" xfId="2477"/>
    <cellStyle name="Calculation 2 3 3 4 2 4" xfId="2478"/>
    <cellStyle name="Calculation 2 3 3 4 2 5" xfId="2479"/>
    <cellStyle name="Calculation 2 3 3 4 2 6" xfId="2480"/>
    <cellStyle name="Calculation 2 3 3 4 2 7" xfId="2481"/>
    <cellStyle name="Calculation 2 3 3 4 2 8" xfId="2482"/>
    <cellStyle name="Calculation 2 3 3 4 3" xfId="2483"/>
    <cellStyle name="Calculation 2 3 3 4 3 2" xfId="2484"/>
    <cellStyle name="Calculation 2 3 3 4 3 3" xfId="2485"/>
    <cellStyle name="Calculation 2 3 3 4 3 4" xfId="2486"/>
    <cellStyle name="Calculation 2 3 3 4 3 5" xfId="2487"/>
    <cellStyle name="Calculation 2 3 3 4 3 6" xfId="2488"/>
    <cellStyle name="Calculation 2 3 3 4 4" xfId="2489"/>
    <cellStyle name="Calculation 2 3 3 4 4 2" xfId="2490"/>
    <cellStyle name="Calculation 2 3 3 4 4 3" xfId="2491"/>
    <cellStyle name="Calculation 2 3 3 4 4 4" xfId="2492"/>
    <cellStyle name="Calculation 2 3 3 4 4 5" xfId="2493"/>
    <cellStyle name="Calculation 2 3 3 4 4 6" xfId="2494"/>
    <cellStyle name="Calculation 2 3 3 4 5" xfId="2495"/>
    <cellStyle name="Calculation 2 3 3 4 6" xfId="2496"/>
    <cellStyle name="Calculation 2 3 3 4 7" xfId="2497"/>
    <cellStyle name="Calculation 2 3 3 4 8" xfId="2498"/>
    <cellStyle name="Calculation 2 3 3 4 9" xfId="2499"/>
    <cellStyle name="Calculation 2 3 3 5" xfId="2500"/>
    <cellStyle name="Calculation 2 3 3 5 2" xfId="2501"/>
    <cellStyle name="Calculation 2 3 3 5 2 2" xfId="2502"/>
    <cellStyle name="Calculation 2 3 3 5 2 3" xfId="2503"/>
    <cellStyle name="Calculation 2 3 3 5 2 4" xfId="2504"/>
    <cellStyle name="Calculation 2 3 3 5 2 5" xfId="2505"/>
    <cellStyle name="Calculation 2 3 3 5 2 6" xfId="2506"/>
    <cellStyle name="Calculation 2 3 3 5 3" xfId="2507"/>
    <cellStyle name="Calculation 2 3 3 5 3 2" xfId="2508"/>
    <cellStyle name="Calculation 2 3 3 5 3 3" xfId="2509"/>
    <cellStyle name="Calculation 2 3 3 5 3 4" xfId="2510"/>
    <cellStyle name="Calculation 2 3 3 5 3 5" xfId="2511"/>
    <cellStyle name="Calculation 2 3 3 5 3 6" xfId="2512"/>
    <cellStyle name="Calculation 2 3 3 5 4" xfId="2513"/>
    <cellStyle name="Calculation 2 3 3 5 5" xfId="2514"/>
    <cellStyle name="Calculation 2 3 3 5 6" xfId="2515"/>
    <cellStyle name="Calculation 2 3 3 5 7" xfId="2516"/>
    <cellStyle name="Calculation 2 3 3 5 8" xfId="2517"/>
    <cellStyle name="Calculation 2 3 3 6" xfId="2518"/>
    <cellStyle name="Calculation 2 3 3 6 2" xfId="2519"/>
    <cellStyle name="Calculation 2 3 3 6 3" xfId="2520"/>
    <cellStyle name="Calculation 2 3 3 6 4" xfId="2521"/>
    <cellStyle name="Calculation 2 3 3 6 5" xfId="2522"/>
    <cellStyle name="Calculation 2 3 3 6 6" xfId="2523"/>
    <cellStyle name="Calculation 2 3 3 7" xfId="2524"/>
    <cellStyle name="Calculation 2 3 3 7 2" xfId="2525"/>
    <cellStyle name="Calculation 2 3 3 7 3" xfId="2526"/>
    <cellStyle name="Calculation 2 3 3 7 4" xfId="2527"/>
    <cellStyle name="Calculation 2 3 3 7 5" xfId="2528"/>
    <cellStyle name="Calculation 2 3 3 7 6" xfId="2529"/>
    <cellStyle name="Calculation 2 3 3 8" xfId="2530"/>
    <cellStyle name="Calculation 2 3 3 9" xfId="2531"/>
    <cellStyle name="Calculation 2 3 4" xfId="2532"/>
    <cellStyle name="Calculation 2 3 4 10" xfId="2533"/>
    <cellStyle name="Calculation 2 3 4 11" xfId="2534"/>
    <cellStyle name="Calculation 2 3 4 2" xfId="2535"/>
    <cellStyle name="Calculation 2 3 4 2 10" xfId="2536"/>
    <cellStyle name="Calculation 2 3 4 2 2" xfId="2537"/>
    <cellStyle name="Calculation 2 3 4 2 2 2" xfId="2538"/>
    <cellStyle name="Calculation 2 3 4 2 2 2 2" xfId="2539"/>
    <cellStyle name="Calculation 2 3 4 2 2 2 2 2" xfId="2540"/>
    <cellStyle name="Calculation 2 3 4 2 2 2 2 3" xfId="2541"/>
    <cellStyle name="Calculation 2 3 4 2 2 2 2 4" xfId="2542"/>
    <cellStyle name="Calculation 2 3 4 2 2 2 2 5" xfId="2543"/>
    <cellStyle name="Calculation 2 3 4 2 2 2 2 6" xfId="2544"/>
    <cellStyle name="Calculation 2 3 4 2 2 2 3" xfId="2545"/>
    <cellStyle name="Calculation 2 3 4 2 2 2 3 2" xfId="2546"/>
    <cellStyle name="Calculation 2 3 4 2 2 2 3 3" xfId="2547"/>
    <cellStyle name="Calculation 2 3 4 2 2 2 3 4" xfId="2548"/>
    <cellStyle name="Calculation 2 3 4 2 2 2 3 5" xfId="2549"/>
    <cellStyle name="Calculation 2 3 4 2 2 2 3 6" xfId="2550"/>
    <cellStyle name="Calculation 2 3 4 2 2 2 4" xfId="2551"/>
    <cellStyle name="Calculation 2 3 4 2 2 2 5" xfId="2552"/>
    <cellStyle name="Calculation 2 3 4 2 2 2 6" xfId="2553"/>
    <cellStyle name="Calculation 2 3 4 2 2 2 7" xfId="2554"/>
    <cellStyle name="Calculation 2 3 4 2 2 2 8" xfId="2555"/>
    <cellStyle name="Calculation 2 3 4 2 2 3" xfId="2556"/>
    <cellStyle name="Calculation 2 3 4 2 2 3 2" xfId="2557"/>
    <cellStyle name="Calculation 2 3 4 2 2 3 3" xfId="2558"/>
    <cellStyle name="Calculation 2 3 4 2 2 3 4" xfId="2559"/>
    <cellStyle name="Calculation 2 3 4 2 2 3 5" xfId="2560"/>
    <cellStyle name="Calculation 2 3 4 2 2 3 6" xfId="2561"/>
    <cellStyle name="Calculation 2 3 4 2 2 4" xfId="2562"/>
    <cellStyle name="Calculation 2 3 4 2 2 4 2" xfId="2563"/>
    <cellStyle name="Calculation 2 3 4 2 2 4 3" xfId="2564"/>
    <cellStyle name="Calculation 2 3 4 2 2 4 4" xfId="2565"/>
    <cellStyle name="Calculation 2 3 4 2 2 4 5" xfId="2566"/>
    <cellStyle name="Calculation 2 3 4 2 2 4 6" xfId="2567"/>
    <cellStyle name="Calculation 2 3 4 2 2 5" xfId="2568"/>
    <cellStyle name="Calculation 2 3 4 2 2 6" xfId="2569"/>
    <cellStyle name="Calculation 2 3 4 2 2 7" xfId="2570"/>
    <cellStyle name="Calculation 2 3 4 2 2 8" xfId="2571"/>
    <cellStyle name="Calculation 2 3 4 2 2 9" xfId="2572"/>
    <cellStyle name="Calculation 2 3 4 2 3" xfId="2573"/>
    <cellStyle name="Calculation 2 3 4 2 3 2" xfId="2574"/>
    <cellStyle name="Calculation 2 3 4 2 3 2 2" xfId="2575"/>
    <cellStyle name="Calculation 2 3 4 2 3 2 3" xfId="2576"/>
    <cellStyle name="Calculation 2 3 4 2 3 2 4" xfId="2577"/>
    <cellStyle name="Calculation 2 3 4 2 3 2 5" xfId="2578"/>
    <cellStyle name="Calculation 2 3 4 2 3 2 6" xfId="2579"/>
    <cellStyle name="Calculation 2 3 4 2 3 3" xfId="2580"/>
    <cellStyle name="Calculation 2 3 4 2 3 3 2" xfId="2581"/>
    <cellStyle name="Calculation 2 3 4 2 3 3 3" xfId="2582"/>
    <cellStyle name="Calculation 2 3 4 2 3 3 4" xfId="2583"/>
    <cellStyle name="Calculation 2 3 4 2 3 3 5" xfId="2584"/>
    <cellStyle name="Calculation 2 3 4 2 3 3 6" xfId="2585"/>
    <cellStyle name="Calculation 2 3 4 2 3 4" xfId="2586"/>
    <cellStyle name="Calculation 2 3 4 2 3 5" xfId="2587"/>
    <cellStyle name="Calculation 2 3 4 2 3 6" xfId="2588"/>
    <cellStyle name="Calculation 2 3 4 2 3 7" xfId="2589"/>
    <cellStyle name="Calculation 2 3 4 2 3 8" xfId="2590"/>
    <cellStyle name="Calculation 2 3 4 2 4" xfId="2591"/>
    <cellStyle name="Calculation 2 3 4 2 4 2" xfId="2592"/>
    <cellStyle name="Calculation 2 3 4 2 4 3" xfId="2593"/>
    <cellStyle name="Calculation 2 3 4 2 4 4" xfId="2594"/>
    <cellStyle name="Calculation 2 3 4 2 4 5" xfId="2595"/>
    <cellStyle name="Calculation 2 3 4 2 4 6" xfId="2596"/>
    <cellStyle name="Calculation 2 3 4 2 5" xfId="2597"/>
    <cellStyle name="Calculation 2 3 4 2 5 2" xfId="2598"/>
    <cellStyle name="Calculation 2 3 4 2 5 3" xfId="2599"/>
    <cellStyle name="Calculation 2 3 4 2 5 4" xfId="2600"/>
    <cellStyle name="Calculation 2 3 4 2 5 5" xfId="2601"/>
    <cellStyle name="Calculation 2 3 4 2 5 6" xfId="2602"/>
    <cellStyle name="Calculation 2 3 4 2 6" xfId="2603"/>
    <cellStyle name="Calculation 2 3 4 2 7" xfId="2604"/>
    <cellStyle name="Calculation 2 3 4 2 8" xfId="2605"/>
    <cellStyle name="Calculation 2 3 4 2 9" xfId="2606"/>
    <cellStyle name="Calculation 2 3 4 3" xfId="2607"/>
    <cellStyle name="Calculation 2 3 4 3 2" xfId="2608"/>
    <cellStyle name="Calculation 2 3 4 3 2 2" xfId="2609"/>
    <cellStyle name="Calculation 2 3 4 3 2 2 2" xfId="2610"/>
    <cellStyle name="Calculation 2 3 4 3 2 2 3" xfId="2611"/>
    <cellStyle name="Calculation 2 3 4 3 2 2 4" xfId="2612"/>
    <cellStyle name="Calculation 2 3 4 3 2 2 5" xfId="2613"/>
    <cellStyle name="Calculation 2 3 4 3 2 2 6" xfId="2614"/>
    <cellStyle name="Calculation 2 3 4 3 2 3" xfId="2615"/>
    <cellStyle name="Calculation 2 3 4 3 2 3 2" xfId="2616"/>
    <cellStyle name="Calculation 2 3 4 3 2 3 3" xfId="2617"/>
    <cellStyle name="Calculation 2 3 4 3 2 3 4" xfId="2618"/>
    <cellStyle name="Calculation 2 3 4 3 2 3 5" xfId="2619"/>
    <cellStyle name="Calculation 2 3 4 3 2 3 6" xfId="2620"/>
    <cellStyle name="Calculation 2 3 4 3 2 4" xfId="2621"/>
    <cellStyle name="Calculation 2 3 4 3 2 5" xfId="2622"/>
    <cellStyle name="Calculation 2 3 4 3 2 6" xfId="2623"/>
    <cellStyle name="Calculation 2 3 4 3 2 7" xfId="2624"/>
    <cellStyle name="Calculation 2 3 4 3 2 8" xfId="2625"/>
    <cellStyle name="Calculation 2 3 4 3 3" xfId="2626"/>
    <cellStyle name="Calculation 2 3 4 3 3 2" xfId="2627"/>
    <cellStyle name="Calculation 2 3 4 3 3 3" xfId="2628"/>
    <cellStyle name="Calculation 2 3 4 3 3 4" xfId="2629"/>
    <cellStyle name="Calculation 2 3 4 3 3 5" xfId="2630"/>
    <cellStyle name="Calculation 2 3 4 3 3 6" xfId="2631"/>
    <cellStyle name="Calculation 2 3 4 3 4" xfId="2632"/>
    <cellStyle name="Calculation 2 3 4 3 4 2" xfId="2633"/>
    <cellStyle name="Calculation 2 3 4 3 4 3" xfId="2634"/>
    <cellStyle name="Calculation 2 3 4 3 4 4" xfId="2635"/>
    <cellStyle name="Calculation 2 3 4 3 4 5" xfId="2636"/>
    <cellStyle name="Calculation 2 3 4 3 4 6" xfId="2637"/>
    <cellStyle name="Calculation 2 3 4 3 5" xfId="2638"/>
    <cellStyle name="Calculation 2 3 4 3 6" xfId="2639"/>
    <cellStyle name="Calculation 2 3 4 3 7" xfId="2640"/>
    <cellStyle name="Calculation 2 3 4 3 8" xfId="2641"/>
    <cellStyle name="Calculation 2 3 4 3 9" xfId="2642"/>
    <cellStyle name="Calculation 2 3 4 4" xfId="2643"/>
    <cellStyle name="Calculation 2 3 4 4 2" xfId="2644"/>
    <cellStyle name="Calculation 2 3 4 4 2 2" xfId="2645"/>
    <cellStyle name="Calculation 2 3 4 4 2 3" xfId="2646"/>
    <cellStyle name="Calculation 2 3 4 4 2 4" xfId="2647"/>
    <cellStyle name="Calculation 2 3 4 4 2 5" xfId="2648"/>
    <cellStyle name="Calculation 2 3 4 4 2 6" xfId="2649"/>
    <cellStyle name="Calculation 2 3 4 4 3" xfId="2650"/>
    <cellStyle name="Calculation 2 3 4 4 3 2" xfId="2651"/>
    <cellStyle name="Calculation 2 3 4 4 3 3" xfId="2652"/>
    <cellStyle name="Calculation 2 3 4 4 3 4" xfId="2653"/>
    <cellStyle name="Calculation 2 3 4 4 3 5" xfId="2654"/>
    <cellStyle name="Calculation 2 3 4 4 3 6" xfId="2655"/>
    <cellStyle name="Calculation 2 3 4 4 4" xfId="2656"/>
    <cellStyle name="Calculation 2 3 4 4 5" xfId="2657"/>
    <cellStyle name="Calculation 2 3 4 4 6" xfId="2658"/>
    <cellStyle name="Calculation 2 3 4 4 7" xfId="2659"/>
    <cellStyle name="Calculation 2 3 4 4 8" xfId="2660"/>
    <cellStyle name="Calculation 2 3 4 5" xfId="2661"/>
    <cellStyle name="Calculation 2 3 4 5 2" xfId="2662"/>
    <cellStyle name="Calculation 2 3 4 5 3" xfId="2663"/>
    <cellStyle name="Calculation 2 3 4 5 4" xfId="2664"/>
    <cellStyle name="Calculation 2 3 4 5 5" xfId="2665"/>
    <cellStyle name="Calculation 2 3 4 5 6" xfId="2666"/>
    <cellStyle name="Calculation 2 3 4 6" xfId="2667"/>
    <cellStyle name="Calculation 2 3 4 6 2" xfId="2668"/>
    <cellStyle name="Calculation 2 3 4 6 3" xfId="2669"/>
    <cellStyle name="Calculation 2 3 4 6 4" xfId="2670"/>
    <cellStyle name="Calculation 2 3 4 6 5" xfId="2671"/>
    <cellStyle name="Calculation 2 3 4 6 6" xfId="2672"/>
    <cellStyle name="Calculation 2 3 4 7" xfId="2673"/>
    <cellStyle name="Calculation 2 3 4 8" xfId="2674"/>
    <cellStyle name="Calculation 2 3 4 9" xfId="2675"/>
    <cellStyle name="Calculation 2 3 5" xfId="2676"/>
    <cellStyle name="Calculation 2 3 5 10" xfId="2677"/>
    <cellStyle name="Calculation 2 3 5 2" xfId="2678"/>
    <cellStyle name="Calculation 2 3 5 2 2" xfId="2679"/>
    <cellStyle name="Calculation 2 3 5 2 2 2" xfId="2680"/>
    <cellStyle name="Calculation 2 3 5 2 2 2 2" xfId="2681"/>
    <cellStyle name="Calculation 2 3 5 2 2 2 3" xfId="2682"/>
    <cellStyle name="Calculation 2 3 5 2 2 2 4" xfId="2683"/>
    <cellStyle name="Calculation 2 3 5 2 2 2 5" xfId="2684"/>
    <cellStyle name="Calculation 2 3 5 2 2 2 6" xfId="2685"/>
    <cellStyle name="Calculation 2 3 5 2 2 3" xfId="2686"/>
    <cellStyle name="Calculation 2 3 5 2 2 3 2" xfId="2687"/>
    <cellStyle name="Calculation 2 3 5 2 2 3 3" xfId="2688"/>
    <cellStyle name="Calculation 2 3 5 2 2 3 4" xfId="2689"/>
    <cellStyle name="Calculation 2 3 5 2 2 3 5" xfId="2690"/>
    <cellStyle name="Calculation 2 3 5 2 2 3 6" xfId="2691"/>
    <cellStyle name="Calculation 2 3 5 2 2 4" xfId="2692"/>
    <cellStyle name="Calculation 2 3 5 2 2 5" xfId="2693"/>
    <cellStyle name="Calculation 2 3 5 2 2 6" xfId="2694"/>
    <cellStyle name="Calculation 2 3 5 2 2 7" xfId="2695"/>
    <cellStyle name="Calculation 2 3 5 2 2 8" xfId="2696"/>
    <cellStyle name="Calculation 2 3 5 2 3" xfId="2697"/>
    <cellStyle name="Calculation 2 3 5 2 3 2" xfId="2698"/>
    <cellStyle name="Calculation 2 3 5 2 3 3" xfId="2699"/>
    <cellStyle name="Calculation 2 3 5 2 3 4" xfId="2700"/>
    <cellStyle name="Calculation 2 3 5 2 3 5" xfId="2701"/>
    <cellStyle name="Calculation 2 3 5 2 3 6" xfId="2702"/>
    <cellStyle name="Calculation 2 3 5 2 4" xfId="2703"/>
    <cellStyle name="Calculation 2 3 5 2 4 2" xfId="2704"/>
    <cellStyle name="Calculation 2 3 5 2 4 3" xfId="2705"/>
    <cellStyle name="Calculation 2 3 5 2 4 4" xfId="2706"/>
    <cellStyle name="Calculation 2 3 5 2 4 5" xfId="2707"/>
    <cellStyle name="Calculation 2 3 5 2 4 6" xfId="2708"/>
    <cellStyle name="Calculation 2 3 5 2 5" xfId="2709"/>
    <cellStyle name="Calculation 2 3 5 2 6" xfId="2710"/>
    <cellStyle name="Calculation 2 3 5 2 7" xfId="2711"/>
    <cellStyle name="Calculation 2 3 5 2 8" xfId="2712"/>
    <cellStyle name="Calculation 2 3 5 2 9" xfId="2713"/>
    <cellStyle name="Calculation 2 3 5 3" xfId="2714"/>
    <cellStyle name="Calculation 2 3 5 3 2" xfId="2715"/>
    <cellStyle name="Calculation 2 3 5 3 2 2" xfId="2716"/>
    <cellStyle name="Calculation 2 3 5 3 2 3" xfId="2717"/>
    <cellStyle name="Calculation 2 3 5 3 2 4" xfId="2718"/>
    <cellStyle name="Calculation 2 3 5 3 2 5" xfId="2719"/>
    <cellStyle name="Calculation 2 3 5 3 2 6" xfId="2720"/>
    <cellStyle name="Calculation 2 3 5 3 3" xfId="2721"/>
    <cellStyle name="Calculation 2 3 5 3 3 2" xfId="2722"/>
    <cellStyle name="Calculation 2 3 5 3 3 3" xfId="2723"/>
    <cellStyle name="Calculation 2 3 5 3 3 4" xfId="2724"/>
    <cellStyle name="Calculation 2 3 5 3 3 5" xfId="2725"/>
    <cellStyle name="Calculation 2 3 5 3 3 6" xfId="2726"/>
    <cellStyle name="Calculation 2 3 5 3 4" xfId="2727"/>
    <cellStyle name="Calculation 2 3 5 3 5" xfId="2728"/>
    <cellStyle name="Calculation 2 3 5 3 6" xfId="2729"/>
    <cellStyle name="Calculation 2 3 5 3 7" xfId="2730"/>
    <cellStyle name="Calculation 2 3 5 3 8" xfId="2731"/>
    <cellStyle name="Calculation 2 3 5 4" xfId="2732"/>
    <cellStyle name="Calculation 2 3 5 4 2" xfId="2733"/>
    <cellStyle name="Calculation 2 3 5 4 3" xfId="2734"/>
    <cellStyle name="Calculation 2 3 5 4 4" xfId="2735"/>
    <cellStyle name="Calculation 2 3 5 4 5" xfId="2736"/>
    <cellStyle name="Calculation 2 3 5 4 6" xfId="2737"/>
    <cellStyle name="Calculation 2 3 5 5" xfId="2738"/>
    <cellStyle name="Calculation 2 3 5 5 2" xfId="2739"/>
    <cellStyle name="Calculation 2 3 5 5 3" xfId="2740"/>
    <cellStyle name="Calculation 2 3 5 5 4" xfId="2741"/>
    <cellStyle name="Calculation 2 3 5 5 5" xfId="2742"/>
    <cellStyle name="Calculation 2 3 5 5 6" xfId="2743"/>
    <cellStyle name="Calculation 2 3 5 6" xfId="2744"/>
    <cellStyle name="Calculation 2 3 5 7" xfId="2745"/>
    <cellStyle name="Calculation 2 3 5 8" xfId="2746"/>
    <cellStyle name="Calculation 2 3 5 9" xfId="2747"/>
    <cellStyle name="Calculation 2 3 6" xfId="2748"/>
    <cellStyle name="Calculation 2 3 6 2" xfId="2749"/>
    <cellStyle name="Calculation 2 3 6 2 2" xfId="2750"/>
    <cellStyle name="Calculation 2 3 6 2 2 2" xfId="2751"/>
    <cellStyle name="Calculation 2 3 6 2 2 3" xfId="2752"/>
    <cellStyle name="Calculation 2 3 6 2 2 4" xfId="2753"/>
    <cellStyle name="Calculation 2 3 6 2 2 5" xfId="2754"/>
    <cellStyle name="Calculation 2 3 6 2 2 6" xfId="2755"/>
    <cellStyle name="Calculation 2 3 6 2 3" xfId="2756"/>
    <cellStyle name="Calculation 2 3 6 2 3 2" xfId="2757"/>
    <cellStyle name="Calculation 2 3 6 2 3 3" xfId="2758"/>
    <cellStyle name="Calculation 2 3 6 2 3 4" xfId="2759"/>
    <cellStyle name="Calculation 2 3 6 2 3 5" xfId="2760"/>
    <cellStyle name="Calculation 2 3 6 2 3 6" xfId="2761"/>
    <cellStyle name="Calculation 2 3 6 2 4" xfId="2762"/>
    <cellStyle name="Calculation 2 3 6 2 5" xfId="2763"/>
    <cellStyle name="Calculation 2 3 6 2 6" xfId="2764"/>
    <cellStyle name="Calculation 2 3 6 2 7" xfId="2765"/>
    <cellStyle name="Calculation 2 3 6 2 8" xfId="2766"/>
    <cellStyle name="Calculation 2 3 6 3" xfId="2767"/>
    <cellStyle name="Calculation 2 3 6 3 2" xfId="2768"/>
    <cellStyle name="Calculation 2 3 6 3 3" xfId="2769"/>
    <cellStyle name="Calculation 2 3 6 3 4" xfId="2770"/>
    <cellStyle name="Calculation 2 3 6 3 5" xfId="2771"/>
    <cellStyle name="Calculation 2 3 6 3 6" xfId="2772"/>
    <cellStyle name="Calculation 2 3 6 4" xfId="2773"/>
    <cellStyle name="Calculation 2 3 6 4 2" xfId="2774"/>
    <cellStyle name="Calculation 2 3 6 4 3" xfId="2775"/>
    <cellStyle name="Calculation 2 3 6 4 4" xfId="2776"/>
    <cellStyle name="Calculation 2 3 6 4 5" xfId="2777"/>
    <cellStyle name="Calculation 2 3 6 4 6" xfId="2778"/>
    <cellStyle name="Calculation 2 3 6 5" xfId="2779"/>
    <cellStyle name="Calculation 2 3 6 6" xfId="2780"/>
    <cellStyle name="Calculation 2 3 6 7" xfId="2781"/>
    <cellStyle name="Calculation 2 3 6 8" xfId="2782"/>
    <cellStyle name="Calculation 2 3 6 9" xfId="2783"/>
    <cellStyle name="Calculation 2 3 7" xfId="2784"/>
    <cellStyle name="Calculation 2 3 7 2" xfId="2785"/>
    <cellStyle name="Calculation 2 3 7 2 2" xfId="2786"/>
    <cellStyle name="Calculation 2 3 7 2 3" xfId="2787"/>
    <cellStyle name="Calculation 2 3 7 2 4" xfId="2788"/>
    <cellStyle name="Calculation 2 3 7 2 5" xfId="2789"/>
    <cellStyle name="Calculation 2 3 7 2 6" xfId="2790"/>
    <cellStyle name="Calculation 2 3 7 3" xfId="2791"/>
    <cellStyle name="Calculation 2 3 7 3 2" xfId="2792"/>
    <cellStyle name="Calculation 2 3 7 3 3" xfId="2793"/>
    <cellStyle name="Calculation 2 3 7 3 4" xfId="2794"/>
    <cellStyle name="Calculation 2 3 7 3 5" xfId="2795"/>
    <cellStyle name="Calculation 2 3 7 3 6" xfId="2796"/>
    <cellStyle name="Calculation 2 3 7 4" xfId="2797"/>
    <cellStyle name="Calculation 2 3 7 5" xfId="2798"/>
    <cellStyle name="Calculation 2 3 7 6" xfId="2799"/>
    <cellStyle name="Calculation 2 3 7 7" xfId="2800"/>
    <cellStyle name="Calculation 2 3 7 8" xfId="2801"/>
    <cellStyle name="Calculation 2 3 8" xfId="2802"/>
    <cellStyle name="Calculation 2 3 8 2" xfId="2803"/>
    <cellStyle name="Calculation 2 3 8 3" xfId="2804"/>
    <cellStyle name="Calculation 2 3 8 4" xfId="2805"/>
    <cellStyle name="Calculation 2 3 8 5" xfId="2806"/>
    <cellStyle name="Calculation 2 3 8 6" xfId="2807"/>
    <cellStyle name="Calculation 2 3 9" xfId="2808"/>
    <cellStyle name="Calculation 2 3 9 2" xfId="2809"/>
    <cellStyle name="Calculation 2 3 9 3" xfId="2810"/>
    <cellStyle name="Calculation 2 3 9 4" xfId="2811"/>
    <cellStyle name="Calculation 2 3 9 5" xfId="2812"/>
    <cellStyle name="Calculation 2 3 9 6" xfId="2813"/>
    <cellStyle name="Calculation 2 4" xfId="2814"/>
    <cellStyle name="Calculation 2 4 10" xfId="2815"/>
    <cellStyle name="Calculation 2 4 11" xfId="2816"/>
    <cellStyle name="Calculation 2 4 12" xfId="2817"/>
    <cellStyle name="Calculation 2 4 13" xfId="2818"/>
    <cellStyle name="Calculation 2 4 2" xfId="2819"/>
    <cellStyle name="Calculation 2 4 2 10" xfId="2820"/>
    <cellStyle name="Calculation 2 4 2 11" xfId="2821"/>
    <cellStyle name="Calculation 2 4 2 12" xfId="2822"/>
    <cellStyle name="Calculation 2 4 2 2" xfId="2823"/>
    <cellStyle name="Calculation 2 4 2 2 10" xfId="2824"/>
    <cellStyle name="Calculation 2 4 2 2 11" xfId="2825"/>
    <cellStyle name="Calculation 2 4 2 2 2" xfId="2826"/>
    <cellStyle name="Calculation 2 4 2 2 2 10" xfId="2827"/>
    <cellStyle name="Calculation 2 4 2 2 2 2" xfId="2828"/>
    <cellStyle name="Calculation 2 4 2 2 2 2 2" xfId="2829"/>
    <cellStyle name="Calculation 2 4 2 2 2 2 2 2" xfId="2830"/>
    <cellStyle name="Calculation 2 4 2 2 2 2 2 2 2" xfId="2831"/>
    <cellStyle name="Calculation 2 4 2 2 2 2 2 2 3" xfId="2832"/>
    <cellStyle name="Calculation 2 4 2 2 2 2 2 2 4" xfId="2833"/>
    <cellStyle name="Calculation 2 4 2 2 2 2 2 2 5" xfId="2834"/>
    <cellStyle name="Calculation 2 4 2 2 2 2 2 2 6" xfId="2835"/>
    <cellStyle name="Calculation 2 4 2 2 2 2 2 3" xfId="2836"/>
    <cellStyle name="Calculation 2 4 2 2 2 2 2 3 2" xfId="2837"/>
    <cellStyle name="Calculation 2 4 2 2 2 2 2 3 3" xfId="2838"/>
    <cellStyle name="Calculation 2 4 2 2 2 2 2 3 4" xfId="2839"/>
    <cellStyle name="Calculation 2 4 2 2 2 2 2 3 5" xfId="2840"/>
    <cellStyle name="Calculation 2 4 2 2 2 2 2 3 6" xfId="2841"/>
    <cellStyle name="Calculation 2 4 2 2 2 2 2 4" xfId="2842"/>
    <cellStyle name="Calculation 2 4 2 2 2 2 2 5" xfId="2843"/>
    <cellStyle name="Calculation 2 4 2 2 2 2 2 6" xfId="2844"/>
    <cellStyle name="Calculation 2 4 2 2 2 2 2 7" xfId="2845"/>
    <cellStyle name="Calculation 2 4 2 2 2 2 2 8" xfId="2846"/>
    <cellStyle name="Calculation 2 4 2 2 2 2 3" xfId="2847"/>
    <cellStyle name="Calculation 2 4 2 2 2 2 3 2" xfId="2848"/>
    <cellStyle name="Calculation 2 4 2 2 2 2 3 3" xfId="2849"/>
    <cellStyle name="Calculation 2 4 2 2 2 2 3 4" xfId="2850"/>
    <cellStyle name="Calculation 2 4 2 2 2 2 3 5" xfId="2851"/>
    <cellStyle name="Calculation 2 4 2 2 2 2 3 6" xfId="2852"/>
    <cellStyle name="Calculation 2 4 2 2 2 2 4" xfId="2853"/>
    <cellStyle name="Calculation 2 4 2 2 2 2 4 2" xfId="2854"/>
    <cellStyle name="Calculation 2 4 2 2 2 2 4 3" xfId="2855"/>
    <cellStyle name="Calculation 2 4 2 2 2 2 4 4" xfId="2856"/>
    <cellStyle name="Calculation 2 4 2 2 2 2 4 5" xfId="2857"/>
    <cellStyle name="Calculation 2 4 2 2 2 2 4 6" xfId="2858"/>
    <cellStyle name="Calculation 2 4 2 2 2 2 5" xfId="2859"/>
    <cellStyle name="Calculation 2 4 2 2 2 2 6" xfId="2860"/>
    <cellStyle name="Calculation 2 4 2 2 2 2 7" xfId="2861"/>
    <cellStyle name="Calculation 2 4 2 2 2 2 8" xfId="2862"/>
    <cellStyle name="Calculation 2 4 2 2 2 2 9" xfId="2863"/>
    <cellStyle name="Calculation 2 4 2 2 2 3" xfId="2864"/>
    <cellStyle name="Calculation 2 4 2 2 2 3 2" xfId="2865"/>
    <cellStyle name="Calculation 2 4 2 2 2 3 2 2" xfId="2866"/>
    <cellStyle name="Calculation 2 4 2 2 2 3 2 3" xfId="2867"/>
    <cellStyle name="Calculation 2 4 2 2 2 3 2 4" xfId="2868"/>
    <cellStyle name="Calculation 2 4 2 2 2 3 2 5" xfId="2869"/>
    <cellStyle name="Calculation 2 4 2 2 2 3 2 6" xfId="2870"/>
    <cellStyle name="Calculation 2 4 2 2 2 3 3" xfId="2871"/>
    <cellStyle name="Calculation 2 4 2 2 2 3 3 2" xfId="2872"/>
    <cellStyle name="Calculation 2 4 2 2 2 3 3 3" xfId="2873"/>
    <cellStyle name="Calculation 2 4 2 2 2 3 3 4" xfId="2874"/>
    <cellStyle name="Calculation 2 4 2 2 2 3 3 5" xfId="2875"/>
    <cellStyle name="Calculation 2 4 2 2 2 3 3 6" xfId="2876"/>
    <cellStyle name="Calculation 2 4 2 2 2 3 4" xfId="2877"/>
    <cellStyle name="Calculation 2 4 2 2 2 3 5" xfId="2878"/>
    <cellStyle name="Calculation 2 4 2 2 2 3 6" xfId="2879"/>
    <cellStyle name="Calculation 2 4 2 2 2 3 7" xfId="2880"/>
    <cellStyle name="Calculation 2 4 2 2 2 3 8" xfId="2881"/>
    <cellStyle name="Calculation 2 4 2 2 2 4" xfId="2882"/>
    <cellStyle name="Calculation 2 4 2 2 2 4 2" xfId="2883"/>
    <cellStyle name="Calculation 2 4 2 2 2 4 3" xfId="2884"/>
    <cellStyle name="Calculation 2 4 2 2 2 4 4" xfId="2885"/>
    <cellStyle name="Calculation 2 4 2 2 2 4 5" xfId="2886"/>
    <cellStyle name="Calculation 2 4 2 2 2 4 6" xfId="2887"/>
    <cellStyle name="Calculation 2 4 2 2 2 5" xfId="2888"/>
    <cellStyle name="Calculation 2 4 2 2 2 5 2" xfId="2889"/>
    <cellStyle name="Calculation 2 4 2 2 2 5 3" xfId="2890"/>
    <cellStyle name="Calculation 2 4 2 2 2 5 4" xfId="2891"/>
    <cellStyle name="Calculation 2 4 2 2 2 5 5" xfId="2892"/>
    <cellStyle name="Calculation 2 4 2 2 2 5 6" xfId="2893"/>
    <cellStyle name="Calculation 2 4 2 2 2 6" xfId="2894"/>
    <cellStyle name="Calculation 2 4 2 2 2 7" xfId="2895"/>
    <cellStyle name="Calculation 2 4 2 2 2 8" xfId="2896"/>
    <cellStyle name="Calculation 2 4 2 2 2 9" xfId="2897"/>
    <cellStyle name="Calculation 2 4 2 2 3" xfId="2898"/>
    <cellStyle name="Calculation 2 4 2 2 3 2" xfId="2899"/>
    <cellStyle name="Calculation 2 4 2 2 3 2 2" xfId="2900"/>
    <cellStyle name="Calculation 2 4 2 2 3 2 2 2" xfId="2901"/>
    <cellStyle name="Calculation 2 4 2 2 3 2 2 3" xfId="2902"/>
    <cellStyle name="Calculation 2 4 2 2 3 2 2 4" xfId="2903"/>
    <cellStyle name="Calculation 2 4 2 2 3 2 2 5" xfId="2904"/>
    <cellStyle name="Calculation 2 4 2 2 3 2 2 6" xfId="2905"/>
    <cellStyle name="Calculation 2 4 2 2 3 2 3" xfId="2906"/>
    <cellStyle name="Calculation 2 4 2 2 3 2 3 2" xfId="2907"/>
    <cellStyle name="Calculation 2 4 2 2 3 2 3 3" xfId="2908"/>
    <cellStyle name="Calculation 2 4 2 2 3 2 3 4" xfId="2909"/>
    <cellStyle name="Calculation 2 4 2 2 3 2 3 5" xfId="2910"/>
    <cellStyle name="Calculation 2 4 2 2 3 2 3 6" xfId="2911"/>
    <cellStyle name="Calculation 2 4 2 2 3 2 4" xfId="2912"/>
    <cellStyle name="Calculation 2 4 2 2 3 2 5" xfId="2913"/>
    <cellStyle name="Calculation 2 4 2 2 3 2 6" xfId="2914"/>
    <cellStyle name="Calculation 2 4 2 2 3 2 7" xfId="2915"/>
    <cellStyle name="Calculation 2 4 2 2 3 2 8" xfId="2916"/>
    <cellStyle name="Calculation 2 4 2 2 3 3" xfId="2917"/>
    <cellStyle name="Calculation 2 4 2 2 3 3 2" xfId="2918"/>
    <cellStyle name="Calculation 2 4 2 2 3 3 3" xfId="2919"/>
    <cellStyle name="Calculation 2 4 2 2 3 3 4" xfId="2920"/>
    <cellStyle name="Calculation 2 4 2 2 3 3 5" xfId="2921"/>
    <cellStyle name="Calculation 2 4 2 2 3 3 6" xfId="2922"/>
    <cellStyle name="Calculation 2 4 2 2 3 4" xfId="2923"/>
    <cellStyle name="Calculation 2 4 2 2 3 4 2" xfId="2924"/>
    <cellStyle name="Calculation 2 4 2 2 3 4 3" xfId="2925"/>
    <cellStyle name="Calculation 2 4 2 2 3 4 4" xfId="2926"/>
    <cellStyle name="Calculation 2 4 2 2 3 4 5" xfId="2927"/>
    <cellStyle name="Calculation 2 4 2 2 3 4 6" xfId="2928"/>
    <cellStyle name="Calculation 2 4 2 2 3 5" xfId="2929"/>
    <cellStyle name="Calculation 2 4 2 2 3 6" xfId="2930"/>
    <cellStyle name="Calculation 2 4 2 2 3 7" xfId="2931"/>
    <cellStyle name="Calculation 2 4 2 2 3 8" xfId="2932"/>
    <cellStyle name="Calculation 2 4 2 2 3 9" xfId="2933"/>
    <cellStyle name="Calculation 2 4 2 2 4" xfId="2934"/>
    <cellStyle name="Calculation 2 4 2 2 4 2" xfId="2935"/>
    <cellStyle name="Calculation 2 4 2 2 4 2 2" xfId="2936"/>
    <cellStyle name="Calculation 2 4 2 2 4 2 3" xfId="2937"/>
    <cellStyle name="Calculation 2 4 2 2 4 2 4" xfId="2938"/>
    <cellStyle name="Calculation 2 4 2 2 4 2 5" xfId="2939"/>
    <cellStyle name="Calculation 2 4 2 2 4 2 6" xfId="2940"/>
    <cellStyle name="Calculation 2 4 2 2 4 3" xfId="2941"/>
    <cellStyle name="Calculation 2 4 2 2 4 3 2" xfId="2942"/>
    <cellStyle name="Calculation 2 4 2 2 4 3 3" xfId="2943"/>
    <cellStyle name="Calculation 2 4 2 2 4 3 4" xfId="2944"/>
    <cellStyle name="Calculation 2 4 2 2 4 3 5" xfId="2945"/>
    <cellStyle name="Calculation 2 4 2 2 4 3 6" xfId="2946"/>
    <cellStyle name="Calculation 2 4 2 2 4 4" xfId="2947"/>
    <cellStyle name="Calculation 2 4 2 2 4 5" xfId="2948"/>
    <cellStyle name="Calculation 2 4 2 2 4 6" xfId="2949"/>
    <cellStyle name="Calculation 2 4 2 2 4 7" xfId="2950"/>
    <cellStyle name="Calculation 2 4 2 2 4 8" xfId="2951"/>
    <cellStyle name="Calculation 2 4 2 2 5" xfId="2952"/>
    <cellStyle name="Calculation 2 4 2 2 5 2" xfId="2953"/>
    <cellStyle name="Calculation 2 4 2 2 5 3" xfId="2954"/>
    <cellStyle name="Calculation 2 4 2 2 5 4" xfId="2955"/>
    <cellStyle name="Calculation 2 4 2 2 5 5" xfId="2956"/>
    <cellStyle name="Calculation 2 4 2 2 5 6" xfId="2957"/>
    <cellStyle name="Calculation 2 4 2 2 6" xfId="2958"/>
    <cellStyle name="Calculation 2 4 2 2 6 2" xfId="2959"/>
    <cellStyle name="Calculation 2 4 2 2 6 3" xfId="2960"/>
    <cellStyle name="Calculation 2 4 2 2 6 4" xfId="2961"/>
    <cellStyle name="Calculation 2 4 2 2 6 5" xfId="2962"/>
    <cellStyle name="Calculation 2 4 2 2 6 6" xfId="2963"/>
    <cellStyle name="Calculation 2 4 2 2 7" xfId="2964"/>
    <cellStyle name="Calculation 2 4 2 2 8" xfId="2965"/>
    <cellStyle name="Calculation 2 4 2 2 9" xfId="2966"/>
    <cellStyle name="Calculation 2 4 2 3" xfId="2967"/>
    <cellStyle name="Calculation 2 4 2 3 10" xfId="2968"/>
    <cellStyle name="Calculation 2 4 2 3 2" xfId="2969"/>
    <cellStyle name="Calculation 2 4 2 3 2 2" xfId="2970"/>
    <cellStyle name="Calculation 2 4 2 3 2 2 2" xfId="2971"/>
    <cellStyle name="Calculation 2 4 2 3 2 2 2 2" xfId="2972"/>
    <cellStyle name="Calculation 2 4 2 3 2 2 2 3" xfId="2973"/>
    <cellStyle name="Calculation 2 4 2 3 2 2 2 4" xfId="2974"/>
    <cellStyle name="Calculation 2 4 2 3 2 2 2 5" xfId="2975"/>
    <cellStyle name="Calculation 2 4 2 3 2 2 2 6" xfId="2976"/>
    <cellStyle name="Calculation 2 4 2 3 2 2 3" xfId="2977"/>
    <cellStyle name="Calculation 2 4 2 3 2 2 3 2" xfId="2978"/>
    <cellStyle name="Calculation 2 4 2 3 2 2 3 3" xfId="2979"/>
    <cellStyle name="Calculation 2 4 2 3 2 2 3 4" xfId="2980"/>
    <cellStyle name="Calculation 2 4 2 3 2 2 3 5" xfId="2981"/>
    <cellStyle name="Calculation 2 4 2 3 2 2 3 6" xfId="2982"/>
    <cellStyle name="Calculation 2 4 2 3 2 2 4" xfId="2983"/>
    <cellStyle name="Calculation 2 4 2 3 2 2 5" xfId="2984"/>
    <cellStyle name="Calculation 2 4 2 3 2 2 6" xfId="2985"/>
    <cellStyle name="Calculation 2 4 2 3 2 2 7" xfId="2986"/>
    <cellStyle name="Calculation 2 4 2 3 2 2 8" xfId="2987"/>
    <cellStyle name="Calculation 2 4 2 3 2 3" xfId="2988"/>
    <cellStyle name="Calculation 2 4 2 3 2 3 2" xfId="2989"/>
    <cellStyle name="Calculation 2 4 2 3 2 3 3" xfId="2990"/>
    <cellStyle name="Calculation 2 4 2 3 2 3 4" xfId="2991"/>
    <cellStyle name="Calculation 2 4 2 3 2 3 5" xfId="2992"/>
    <cellStyle name="Calculation 2 4 2 3 2 3 6" xfId="2993"/>
    <cellStyle name="Calculation 2 4 2 3 2 4" xfId="2994"/>
    <cellStyle name="Calculation 2 4 2 3 2 4 2" xfId="2995"/>
    <cellStyle name="Calculation 2 4 2 3 2 4 3" xfId="2996"/>
    <cellStyle name="Calculation 2 4 2 3 2 4 4" xfId="2997"/>
    <cellStyle name="Calculation 2 4 2 3 2 4 5" xfId="2998"/>
    <cellStyle name="Calculation 2 4 2 3 2 4 6" xfId="2999"/>
    <cellStyle name="Calculation 2 4 2 3 2 5" xfId="3000"/>
    <cellStyle name="Calculation 2 4 2 3 2 6" xfId="3001"/>
    <cellStyle name="Calculation 2 4 2 3 2 7" xfId="3002"/>
    <cellStyle name="Calculation 2 4 2 3 2 8" xfId="3003"/>
    <cellStyle name="Calculation 2 4 2 3 2 9" xfId="3004"/>
    <cellStyle name="Calculation 2 4 2 3 3" xfId="3005"/>
    <cellStyle name="Calculation 2 4 2 3 3 2" xfId="3006"/>
    <cellStyle name="Calculation 2 4 2 3 3 2 2" xfId="3007"/>
    <cellStyle name="Calculation 2 4 2 3 3 2 3" xfId="3008"/>
    <cellStyle name="Calculation 2 4 2 3 3 2 4" xfId="3009"/>
    <cellStyle name="Calculation 2 4 2 3 3 2 5" xfId="3010"/>
    <cellStyle name="Calculation 2 4 2 3 3 2 6" xfId="3011"/>
    <cellStyle name="Calculation 2 4 2 3 3 3" xfId="3012"/>
    <cellStyle name="Calculation 2 4 2 3 3 3 2" xfId="3013"/>
    <cellStyle name="Calculation 2 4 2 3 3 3 3" xfId="3014"/>
    <cellStyle name="Calculation 2 4 2 3 3 3 4" xfId="3015"/>
    <cellStyle name="Calculation 2 4 2 3 3 3 5" xfId="3016"/>
    <cellStyle name="Calculation 2 4 2 3 3 3 6" xfId="3017"/>
    <cellStyle name="Calculation 2 4 2 3 3 4" xfId="3018"/>
    <cellStyle name="Calculation 2 4 2 3 3 5" xfId="3019"/>
    <cellStyle name="Calculation 2 4 2 3 3 6" xfId="3020"/>
    <cellStyle name="Calculation 2 4 2 3 3 7" xfId="3021"/>
    <cellStyle name="Calculation 2 4 2 3 3 8" xfId="3022"/>
    <cellStyle name="Calculation 2 4 2 3 4" xfId="3023"/>
    <cellStyle name="Calculation 2 4 2 3 4 2" xfId="3024"/>
    <cellStyle name="Calculation 2 4 2 3 4 3" xfId="3025"/>
    <cellStyle name="Calculation 2 4 2 3 4 4" xfId="3026"/>
    <cellStyle name="Calculation 2 4 2 3 4 5" xfId="3027"/>
    <cellStyle name="Calculation 2 4 2 3 4 6" xfId="3028"/>
    <cellStyle name="Calculation 2 4 2 3 5" xfId="3029"/>
    <cellStyle name="Calculation 2 4 2 3 5 2" xfId="3030"/>
    <cellStyle name="Calculation 2 4 2 3 5 3" xfId="3031"/>
    <cellStyle name="Calculation 2 4 2 3 5 4" xfId="3032"/>
    <cellStyle name="Calculation 2 4 2 3 5 5" xfId="3033"/>
    <cellStyle name="Calculation 2 4 2 3 5 6" xfId="3034"/>
    <cellStyle name="Calculation 2 4 2 3 6" xfId="3035"/>
    <cellStyle name="Calculation 2 4 2 3 7" xfId="3036"/>
    <cellStyle name="Calculation 2 4 2 3 8" xfId="3037"/>
    <cellStyle name="Calculation 2 4 2 3 9" xfId="3038"/>
    <cellStyle name="Calculation 2 4 2 4" xfId="3039"/>
    <cellStyle name="Calculation 2 4 2 4 2" xfId="3040"/>
    <cellStyle name="Calculation 2 4 2 4 2 2" xfId="3041"/>
    <cellStyle name="Calculation 2 4 2 4 2 2 2" xfId="3042"/>
    <cellStyle name="Calculation 2 4 2 4 2 2 3" xfId="3043"/>
    <cellStyle name="Calculation 2 4 2 4 2 2 4" xfId="3044"/>
    <cellStyle name="Calculation 2 4 2 4 2 2 5" xfId="3045"/>
    <cellStyle name="Calculation 2 4 2 4 2 2 6" xfId="3046"/>
    <cellStyle name="Calculation 2 4 2 4 2 3" xfId="3047"/>
    <cellStyle name="Calculation 2 4 2 4 2 3 2" xfId="3048"/>
    <cellStyle name="Calculation 2 4 2 4 2 3 3" xfId="3049"/>
    <cellStyle name="Calculation 2 4 2 4 2 3 4" xfId="3050"/>
    <cellStyle name="Calculation 2 4 2 4 2 3 5" xfId="3051"/>
    <cellStyle name="Calculation 2 4 2 4 2 3 6" xfId="3052"/>
    <cellStyle name="Calculation 2 4 2 4 2 4" xfId="3053"/>
    <cellStyle name="Calculation 2 4 2 4 2 5" xfId="3054"/>
    <cellStyle name="Calculation 2 4 2 4 2 6" xfId="3055"/>
    <cellStyle name="Calculation 2 4 2 4 2 7" xfId="3056"/>
    <cellStyle name="Calculation 2 4 2 4 2 8" xfId="3057"/>
    <cellStyle name="Calculation 2 4 2 4 3" xfId="3058"/>
    <cellStyle name="Calculation 2 4 2 4 3 2" xfId="3059"/>
    <cellStyle name="Calculation 2 4 2 4 3 3" xfId="3060"/>
    <cellStyle name="Calculation 2 4 2 4 3 4" xfId="3061"/>
    <cellStyle name="Calculation 2 4 2 4 3 5" xfId="3062"/>
    <cellStyle name="Calculation 2 4 2 4 3 6" xfId="3063"/>
    <cellStyle name="Calculation 2 4 2 4 4" xfId="3064"/>
    <cellStyle name="Calculation 2 4 2 4 4 2" xfId="3065"/>
    <cellStyle name="Calculation 2 4 2 4 4 3" xfId="3066"/>
    <cellStyle name="Calculation 2 4 2 4 4 4" xfId="3067"/>
    <cellStyle name="Calculation 2 4 2 4 4 5" xfId="3068"/>
    <cellStyle name="Calculation 2 4 2 4 4 6" xfId="3069"/>
    <cellStyle name="Calculation 2 4 2 4 5" xfId="3070"/>
    <cellStyle name="Calculation 2 4 2 4 6" xfId="3071"/>
    <cellStyle name="Calculation 2 4 2 4 7" xfId="3072"/>
    <cellStyle name="Calculation 2 4 2 4 8" xfId="3073"/>
    <cellStyle name="Calculation 2 4 2 4 9" xfId="3074"/>
    <cellStyle name="Calculation 2 4 2 5" xfId="3075"/>
    <cellStyle name="Calculation 2 4 2 5 2" xfId="3076"/>
    <cellStyle name="Calculation 2 4 2 5 2 2" xfId="3077"/>
    <cellStyle name="Calculation 2 4 2 5 2 3" xfId="3078"/>
    <cellStyle name="Calculation 2 4 2 5 2 4" xfId="3079"/>
    <cellStyle name="Calculation 2 4 2 5 2 5" xfId="3080"/>
    <cellStyle name="Calculation 2 4 2 5 2 6" xfId="3081"/>
    <cellStyle name="Calculation 2 4 2 5 3" xfId="3082"/>
    <cellStyle name="Calculation 2 4 2 5 3 2" xfId="3083"/>
    <cellStyle name="Calculation 2 4 2 5 3 3" xfId="3084"/>
    <cellStyle name="Calculation 2 4 2 5 3 4" xfId="3085"/>
    <cellStyle name="Calculation 2 4 2 5 3 5" xfId="3086"/>
    <cellStyle name="Calculation 2 4 2 5 3 6" xfId="3087"/>
    <cellStyle name="Calculation 2 4 2 5 4" xfId="3088"/>
    <cellStyle name="Calculation 2 4 2 5 5" xfId="3089"/>
    <cellStyle name="Calculation 2 4 2 5 6" xfId="3090"/>
    <cellStyle name="Calculation 2 4 2 5 7" xfId="3091"/>
    <cellStyle name="Calculation 2 4 2 5 8" xfId="3092"/>
    <cellStyle name="Calculation 2 4 2 6" xfId="3093"/>
    <cellStyle name="Calculation 2 4 2 6 2" xfId="3094"/>
    <cellStyle name="Calculation 2 4 2 6 3" xfId="3095"/>
    <cellStyle name="Calculation 2 4 2 6 4" xfId="3096"/>
    <cellStyle name="Calculation 2 4 2 6 5" xfId="3097"/>
    <cellStyle name="Calculation 2 4 2 6 6" xfId="3098"/>
    <cellStyle name="Calculation 2 4 2 7" xfId="3099"/>
    <cellStyle name="Calculation 2 4 2 7 2" xfId="3100"/>
    <cellStyle name="Calculation 2 4 2 7 3" xfId="3101"/>
    <cellStyle name="Calculation 2 4 2 7 4" xfId="3102"/>
    <cellStyle name="Calculation 2 4 2 7 5" xfId="3103"/>
    <cellStyle name="Calculation 2 4 2 7 6" xfId="3104"/>
    <cellStyle name="Calculation 2 4 2 8" xfId="3105"/>
    <cellStyle name="Calculation 2 4 2 9" xfId="3106"/>
    <cellStyle name="Calculation 2 4 3" xfId="3107"/>
    <cellStyle name="Calculation 2 4 3 10" xfId="3108"/>
    <cellStyle name="Calculation 2 4 3 11" xfId="3109"/>
    <cellStyle name="Calculation 2 4 3 2" xfId="3110"/>
    <cellStyle name="Calculation 2 4 3 2 10" xfId="3111"/>
    <cellStyle name="Calculation 2 4 3 2 2" xfId="3112"/>
    <cellStyle name="Calculation 2 4 3 2 2 2" xfId="3113"/>
    <cellStyle name="Calculation 2 4 3 2 2 2 2" xfId="3114"/>
    <cellStyle name="Calculation 2 4 3 2 2 2 2 2" xfId="3115"/>
    <cellStyle name="Calculation 2 4 3 2 2 2 2 3" xfId="3116"/>
    <cellStyle name="Calculation 2 4 3 2 2 2 2 4" xfId="3117"/>
    <cellStyle name="Calculation 2 4 3 2 2 2 2 5" xfId="3118"/>
    <cellStyle name="Calculation 2 4 3 2 2 2 2 6" xfId="3119"/>
    <cellStyle name="Calculation 2 4 3 2 2 2 3" xfId="3120"/>
    <cellStyle name="Calculation 2 4 3 2 2 2 3 2" xfId="3121"/>
    <cellStyle name="Calculation 2 4 3 2 2 2 3 3" xfId="3122"/>
    <cellStyle name="Calculation 2 4 3 2 2 2 3 4" xfId="3123"/>
    <cellStyle name="Calculation 2 4 3 2 2 2 3 5" xfId="3124"/>
    <cellStyle name="Calculation 2 4 3 2 2 2 3 6" xfId="3125"/>
    <cellStyle name="Calculation 2 4 3 2 2 2 4" xfId="3126"/>
    <cellStyle name="Calculation 2 4 3 2 2 2 5" xfId="3127"/>
    <cellStyle name="Calculation 2 4 3 2 2 2 6" xfId="3128"/>
    <cellStyle name="Calculation 2 4 3 2 2 2 7" xfId="3129"/>
    <cellStyle name="Calculation 2 4 3 2 2 2 8" xfId="3130"/>
    <cellStyle name="Calculation 2 4 3 2 2 3" xfId="3131"/>
    <cellStyle name="Calculation 2 4 3 2 2 3 2" xfId="3132"/>
    <cellStyle name="Calculation 2 4 3 2 2 3 3" xfId="3133"/>
    <cellStyle name="Calculation 2 4 3 2 2 3 4" xfId="3134"/>
    <cellStyle name="Calculation 2 4 3 2 2 3 5" xfId="3135"/>
    <cellStyle name="Calculation 2 4 3 2 2 3 6" xfId="3136"/>
    <cellStyle name="Calculation 2 4 3 2 2 4" xfId="3137"/>
    <cellStyle name="Calculation 2 4 3 2 2 4 2" xfId="3138"/>
    <cellStyle name="Calculation 2 4 3 2 2 4 3" xfId="3139"/>
    <cellStyle name="Calculation 2 4 3 2 2 4 4" xfId="3140"/>
    <cellStyle name="Calculation 2 4 3 2 2 4 5" xfId="3141"/>
    <cellStyle name="Calculation 2 4 3 2 2 4 6" xfId="3142"/>
    <cellStyle name="Calculation 2 4 3 2 2 5" xfId="3143"/>
    <cellStyle name="Calculation 2 4 3 2 2 6" xfId="3144"/>
    <cellStyle name="Calculation 2 4 3 2 2 7" xfId="3145"/>
    <cellStyle name="Calculation 2 4 3 2 2 8" xfId="3146"/>
    <cellStyle name="Calculation 2 4 3 2 2 9" xfId="3147"/>
    <cellStyle name="Calculation 2 4 3 2 3" xfId="3148"/>
    <cellStyle name="Calculation 2 4 3 2 3 2" xfId="3149"/>
    <cellStyle name="Calculation 2 4 3 2 3 2 2" xfId="3150"/>
    <cellStyle name="Calculation 2 4 3 2 3 2 3" xfId="3151"/>
    <cellStyle name="Calculation 2 4 3 2 3 2 4" xfId="3152"/>
    <cellStyle name="Calculation 2 4 3 2 3 2 5" xfId="3153"/>
    <cellStyle name="Calculation 2 4 3 2 3 2 6" xfId="3154"/>
    <cellStyle name="Calculation 2 4 3 2 3 3" xfId="3155"/>
    <cellStyle name="Calculation 2 4 3 2 3 3 2" xfId="3156"/>
    <cellStyle name="Calculation 2 4 3 2 3 3 3" xfId="3157"/>
    <cellStyle name="Calculation 2 4 3 2 3 3 4" xfId="3158"/>
    <cellStyle name="Calculation 2 4 3 2 3 3 5" xfId="3159"/>
    <cellStyle name="Calculation 2 4 3 2 3 3 6" xfId="3160"/>
    <cellStyle name="Calculation 2 4 3 2 3 4" xfId="3161"/>
    <cellStyle name="Calculation 2 4 3 2 3 5" xfId="3162"/>
    <cellStyle name="Calculation 2 4 3 2 3 6" xfId="3163"/>
    <cellStyle name="Calculation 2 4 3 2 3 7" xfId="3164"/>
    <cellStyle name="Calculation 2 4 3 2 3 8" xfId="3165"/>
    <cellStyle name="Calculation 2 4 3 2 4" xfId="3166"/>
    <cellStyle name="Calculation 2 4 3 2 4 2" xfId="3167"/>
    <cellStyle name="Calculation 2 4 3 2 4 3" xfId="3168"/>
    <cellStyle name="Calculation 2 4 3 2 4 4" xfId="3169"/>
    <cellStyle name="Calculation 2 4 3 2 4 5" xfId="3170"/>
    <cellStyle name="Calculation 2 4 3 2 4 6" xfId="3171"/>
    <cellStyle name="Calculation 2 4 3 2 5" xfId="3172"/>
    <cellStyle name="Calculation 2 4 3 2 5 2" xfId="3173"/>
    <cellStyle name="Calculation 2 4 3 2 5 3" xfId="3174"/>
    <cellStyle name="Calculation 2 4 3 2 5 4" xfId="3175"/>
    <cellStyle name="Calculation 2 4 3 2 5 5" xfId="3176"/>
    <cellStyle name="Calculation 2 4 3 2 5 6" xfId="3177"/>
    <cellStyle name="Calculation 2 4 3 2 6" xfId="3178"/>
    <cellStyle name="Calculation 2 4 3 2 7" xfId="3179"/>
    <cellStyle name="Calculation 2 4 3 2 8" xfId="3180"/>
    <cellStyle name="Calculation 2 4 3 2 9" xfId="3181"/>
    <cellStyle name="Calculation 2 4 3 3" xfId="3182"/>
    <cellStyle name="Calculation 2 4 3 3 2" xfId="3183"/>
    <cellStyle name="Calculation 2 4 3 3 2 2" xfId="3184"/>
    <cellStyle name="Calculation 2 4 3 3 2 2 2" xfId="3185"/>
    <cellStyle name="Calculation 2 4 3 3 2 2 3" xfId="3186"/>
    <cellStyle name="Calculation 2 4 3 3 2 2 4" xfId="3187"/>
    <cellStyle name="Calculation 2 4 3 3 2 2 5" xfId="3188"/>
    <cellStyle name="Calculation 2 4 3 3 2 2 6" xfId="3189"/>
    <cellStyle name="Calculation 2 4 3 3 2 3" xfId="3190"/>
    <cellStyle name="Calculation 2 4 3 3 2 3 2" xfId="3191"/>
    <cellStyle name="Calculation 2 4 3 3 2 3 3" xfId="3192"/>
    <cellStyle name="Calculation 2 4 3 3 2 3 4" xfId="3193"/>
    <cellStyle name="Calculation 2 4 3 3 2 3 5" xfId="3194"/>
    <cellStyle name="Calculation 2 4 3 3 2 3 6" xfId="3195"/>
    <cellStyle name="Calculation 2 4 3 3 2 4" xfId="3196"/>
    <cellStyle name="Calculation 2 4 3 3 2 5" xfId="3197"/>
    <cellStyle name="Calculation 2 4 3 3 2 6" xfId="3198"/>
    <cellStyle name="Calculation 2 4 3 3 2 7" xfId="3199"/>
    <cellStyle name="Calculation 2 4 3 3 2 8" xfId="3200"/>
    <cellStyle name="Calculation 2 4 3 3 3" xfId="3201"/>
    <cellStyle name="Calculation 2 4 3 3 3 2" xfId="3202"/>
    <cellStyle name="Calculation 2 4 3 3 3 3" xfId="3203"/>
    <cellStyle name="Calculation 2 4 3 3 3 4" xfId="3204"/>
    <cellStyle name="Calculation 2 4 3 3 3 5" xfId="3205"/>
    <cellStyle name="Calculation 2 4 3 3 3 6" xfId="3206"/>
    <cellStyle name="Calculation 2 4 3 3 4" xfId="3207"/>
    <cellStyle name="Calculation 2 4 3 3 4 2" xfId="3208"/>
    <cellStyle name="Calculation 2 4 3 3 4 3" xfId="3209"/>
    <cellStyle name="Calculation 2 4 3 3 4 4" xfId="3210"/>
    <cellStyle name="Calculation 2 4 3 3 4 5" xfId="3211"/>
    <cellStyle name="Calculation 2 4 3 3 4 6" xfId="3212"/>
    <cellStyle name="Calculation 2 4 3 3 5" xfId="3213"/>
    <cellStyle name="Calculation 2 4 3 3 6" xfId="3214"/>
    <cellStyle name="Calculation 2 4 3 3 7" xfId="3215"/>
    <cellStyle name="Calculation 2 4 3 3 8" xfId="3216"/>
    <cellStyle name="Calculation 2 4 3 3 9" xfId="3217"/>
    <cellStyle name="Calculation 2 4 3 4" xfId="3218"/>
    <cellStyle name="Calculation 2 4 3 4 2" xfId="3219"/>
    <cellStyle name="Calculation 2 4 3 4 2 2" xfId="3220"/>
    <cellStyle name="Calculation 2 4 3 4 2 3" xfId="3221"/>
    <cellStyle name="Calculation 2 4 3 4 2 4" xfId="3222"/>
    <cellStyle name="Calculation 2 4 3 4 2 5" xfId="3223"/>
    <cellStyle name="Calculation 2 4 3 4 2 6" xfId="3224"/>
    <cellStyle name="Calculation 2 4 3 4 3" xfId="3225"/>
    <cellStyle name="Calculation 2 4 3 4 3 2" xfId="3226"/>
    <cellStyle name="Calculation 2 4 3 4 3 3" xfId="3227"/>
    <cellStyle name="Calculation 2 4 3 4 3 4" xfId="3228"/>
    <cellStyle name="Calculation 2 4 3 4 3 5" xfId="3229"/>
    <cellStyle name="Calculation 2 4 3 4 3 6" xfId="3230"/>
    <cellStyle name="Calculation 2 4 3 4 4" xfId="3231"/>
    <cellStyle name="Calculation 2 4 3 4 5" xfId="3232"/>
    <cellStyle name="Calculation 2 4 3 4 6" xfId="3233"/>
    <cellStyle name="Calculation 2 4 3 4 7" xfId="3234"/>
    <cellStyle name="Calculation 2 4 3 4 8" xfId="3235"/>
    <cellStyle name="Calculation 2 4 3 5" xfId="3236"/>
    <cellStyle name="Calculation 2 4 3 5 2" xfId="3237"/>
    <cellStyle name="Calculation 2 4 3 5 3" xfId="3238"/>
    <cellStyle name="Calculation 2 4 3 5 4" xfId="3239"/>
    <cellStyle name="Calculation 2 4 3 5 5" xfId="3240"/>
    <cellStyle name="Calculation 2 4 3 5 6" xfId="3241"/>
    <cellStyle name="Calculation 2 4 3 6" xfId="3242"/>
    <cellStyle name="Calculation 2 4 3 6 2" xfId="3243"/>
    <cellStyle name="Calculation 2 4 3 6 3" xfId="3244"/>
    <cellStyle name="Calculation 2 4 3 6 4" xfId="3245"/>
    <cellStyle name="Calculation 2 4 3 6 5" xfId="3246"/>
    <cellStyle name="Calculation 2 4 3 6 6" xfId="3247"/>
    <cellStyle name="Calculation 2 4 3 7" xfId="3248"/>
    <cellStyle name="Calculation 2 4 3 8" xfId="3249"/>
    <cellStyle name="Calculation 2 4 3 9" xfId="3250"/>
    <cellStyle name="Calculation 2 4 4" xfId="3251"/>
    <cellStyle name="Calculation 2 4 4 10" xfId="3252"/>
    <cellStyle name="Calculation 2 4 4 2" xfId="3253"/>
    <cellStyle name="Calculation 2 4 4 2 2" xfId="3254"/>
    <cellStyle name="Calculation 2 4 4 2 2 2" xfId="3255"/>
    <cellStyle name="Calculation 2 4 4 2 2 2 2" xfId="3256"/>
    <cellStyle name="Calculation 2 4 4 2 2 2 3" xfId="3257"/>
    <cellStyle name="Calculation 2 4 4 2 2 2 4" xfId="3258"/>
    <cellStyle name="Calculation 2 4 4 2 2 2 5" xfId="3259"/>
    <cellStyle name="Calculation 2 4 4 2 2 2 6" xfId="3260"/>
    <cellStyle name="Calculation 2 4 4 2 2 3" xfId="3261"/>
    <cellStyle name="Calculation 2 4 4 2 2 3 2" xfId="3262"/>
    <cellStyle name="Calculation 2 4 4 2 2 3 3" xfId="3263"/>
    <cellStyle name="Calculation 2 4 4 2 2 3 4" xfId="3264"/>
    <cellStyle name="Calculation 2 4 4 2 2 3 5" xfId="3265"/>
    <cellStyle name="Calculation 2 4 4 2 2 3 6" xfId="3266"/>
    <cellStyle name="Calculation 2 4 4 2 2 4" xfId="3267"/>
    <cellStyle name="Calculation 2 4 4 2 2 5" xfId="3268"/>
    <cellStyle name="Calculation 2 4 4 2 2 6" xfId="3269"/>
    <cellStyle name="Calculation 2 4 4 2 2 7" xfId="3270"/>
    <cellStyle name="Calculation 2 4 4 2 2 8" xfId="3271"/>
    <cellStyle name="Calculation 2 4 4 2 3" xfId="3272"/>
    <cellStyle name="Calculation 2 4 4 2 3 2" xfId="3273"/>
    <cellStyle name="Calculation 2 4 4 2 3 3" xfId="3274"/>
    <cellStyle name="Calculation 2 4 4 2 3 4" xfId="3275"/>
    <cellStyle name="Calculation 2 4 4 2 3 5" xfId="3276"/>
    <cellStyle name="Calculation 2 4 4 2 3 6" xfId="3277"/>
    <cellStyle name="Calculation 2 4 4 2 4" xfId="3278"/>
    <cellStyle name="Calculation 2 4 4 2 4 2" xfId="3279"/>
    <cellStyle name="Calculation 2 4 4 2 4 3" xfId="3280"/>
    <cellStyle name="Calculation 2 4 4 2 4 4" xfId="3281"/>
    <cellStyle name="Calculation 2 4 4 2 4 5" xfId="3282"/>
    <cellStyle name="Calculation 2 4 4 2 4 6" xfId="3283"/>
    <cellStyle name="Calculation 2 4 4 2 5" xfId="3284"/>
    <cellStyle name="Calculation 2 4 4 2 6" xfId="3285"/>
    <cellStyle name="Calculation 2 4 4 2 7" xfId="3286"/>
    <cellStyle name="Calculation 2 4 4 2 8" xfId="3287"/>
    <cellStyle name="Calculation 2 4 4 2 9" xfId="3288"/>
    <cellStyle name="Calculation 2 4 4 3" xfId="3289"/>
    <cellStyle name="Calculation 2 4 4 3 2" xfId="3290"/>
    <cellStyle name="Calculation 2 4 4 3 2 2" xfId="3291"/>
    <cellStyle name="Calculation 2 4 4 3 2 3" xfId="3292"/>
    <cellStyle name="Calculation 2 4 4 3 2 4" xfId="3293"/>
    <cellStyle name="Calculation 2 4 4 3 2 5" xfId="3294"/>
    <cellStyle name="Calculation 2 4 4 3 2 6" xfId="3295"/>
    <cellStyle name="Calculation 2 4 4 3 3" xfId="3296"/>
    <cellStyle name="Calculation 2 4 4 3 3 2" xfId="3297"/>
    <cellStyle name="Calculation 2 4 4 3 3 3" xfId="3298"/>
    <cellStyle name="Calculation 2 4 4 3 3 4" xfId="3299"/>
    <cellStyle name="Calculation 2 4 4 3 3 5" xfId="3300"/>
    <cellStyle name="Calculation 2 4 4 3 3 6" xfId="3301"/>
    <cellStyle name="Calculation 2 4 4 3 4" xfId="3302"/>
    <cellStyle name="Calculation 2 4 4 3 5" xfId="3303"/>
    <cellStyle name="Calculation 2 4 4 3 6" xfId="3304"/>
    <cellStyle name="Calculation 2 4 4 3 7" xfId="3305"/>
    <cellStyle name="Calculation 2 4 4 3 8" xfId="3306"/>
    <cellStyle name="Calculation 2 4 4 4" xfId="3307"/>
    <cellStyle name="Calculation 2 4 4 4 2" xfId="3308"/>
    <cellStyle name="Calculation 2 4 4 4 3" xfId="3309"/>
    <cellStyle name="Calculation 2 4 4 4 4" xfId="3310"/>
    <cellStyle name="Calculation 2 4 4 4 5" xfId="3311"/>
    <cellStyle name="Calculation 2 4 4 4 6" xfId="3312"/>
    <cellStyle name="Calculation 2 4 4 5" xfId="3313"/>
    <cellStyle name="Calculation 2 4 4 5 2" xfId="3314"/>
    <cellStyle name="Calculation 2 4 4 5 3" xfId="3315"/>
    <cellStyle name="Calculation 2 4 4 5 4" xfId="3316"/>
    <cellStyle name="Calculation 2 4 4 5 5" xfId="3317"/>
    <cellStyle name="Calculation 2 4 4 5 6" xfId="3318"/>
    <cellStyle name="Calculation 2 4 4 6" xfId="3319"/>
    <cellStyle name="Calculation 2 4 4 7" xfId="3320"/>
    <cellStyle name="Calculation 2 4 4 8" xfId="3321"/>
    <cellStyle name="Calculation 2 4 4 9" xfId="3322"/>
    <cellStyle name="Calculation 2 4 5" xfId="3323"/>
    <cellStyle name="Calculation 2 4 5 2" xfId="3324"/>
    <cellStyle name="Calculation 2 4 5 2 2" xfId="3325"/>
    <cellStyle name="Calculation 2 4 5 2 2 2" xfId="3326"/>
    <cellStyle name="Calculation 2 4 5 2 2 3" xfId="3327"/>
    <cellStyle name="Calculation 2 4 5 2 2 4" xfId="3328"/>
    <cellStyle name="Calculation 2 4 5 2 2 5" xfId="3329"/>
    <cellStyle name="Calculation 2 4 5 2 2 6" xfId="3330"/>
    <cellStyle name="Calculation 2 4 5 2 3" xfId="3331"/>
    <cellStyle name="Calculation 2 4 5 2 3 2" xfId="3332"/>
    <cellStyle name="Calculation 2 4 5 2 3 3" xfId="3333"/>
    <cellStyle name="Calculation 2 4 5 2 3 4" xfId="3334"/>
    <cellStyle name="Calculation 2 4 5 2 3 5" xfId="3335"/>
    <cellStyle name="Calculation 2 4 5 2 3 6" xfId="3336"/>
    <cellStyle name="Calculation 2 4 5 2 4" xfId="3337"/>
    <cellStyle name="Calculation 2 4 5 2 5" xfId="3338"/>
    <cellStyle name="Calculation 2 4 5 2 6" xfId="3339"/>
    <cellStyle name="Calculation 2 4 5 2 7" xfId="3340"/>
    <cellStyle name="Calculation 2 4 5 2 8" xfId="3341"/>
    <cellStyle name="Calculation 2 4 5 3" xfId="3342"/>
    <cellStyle name="Calculation 2 4 5 3 2" xfId="3343"/>
    <cellStyle name="Calculation 2 4 5 3 3" xfId="3344"/>
    <cellStyle name="Calculation 2 4 5 3 4" xfId="3345"/>
    <cellStyle name="Calculation 2 4 5 3 5" xfId="3346"/>
    <cellStyle name="Calculation 2 4 5 3 6" xfId="3347"/>
    <cellStyle name="Calculation 2 4 5 4" xfId="3348"/>
    <cellStyle name="Calculation 2 4 5 4 2" xfId="3349"/>
    <cellStyle name="Calculation 2 4 5 4 3" xfId="3350"/>
    <cellStyle name="Calculation 2 4 5 4 4" xfId="3351"/>
    <cellStyle name="Calculation 2 4 5 4 5" xfId="3352"/>
    <cellStyle name="Calculation 2 4 5 4 6" xfId="3353"/>
    <cellStyle name="Calculation 2 4 5 5" xfId="3354"/>
    <cellStyle name="Calculation 2 4 5 6" xfId="3355"/>
    <cellStyle name="Calculation 2 4 5 7" xfId="3356"/>
    <cellStyle name="Calculation 2 4 5 8" xfId="3357"/>
    <cellStyle name="Calculation 2 4 5 9" xfId="3358"/>
    <cellStyle name="Calculation 2 4 6" xfId="3359"/>
    <cellStyle name="Calculation 2 4 6 2" xfId="3360"/>
    <cellStyle name="Calculation 2 4 6 2 2" xfId="3361"/>
    <cellStyle name="Calculation 2 4 6 2 3" xfId="3362"/>
    <cellStyle name="Calculation 2 4 6 2 4" xfId="3363"/>
    <cellStyle name="Calculation 2 4 6 2 5" xfId="3364"/>
    <cellStyle name="Calculation 2 4 6 2 6" xfId="3365"/>
    <cellStyle name="Calculation 2 4 6 3" xfId="3366"/>
    <cellStyle name="Calculation 2 4 6 3 2" xfId="3367"/>
    <cellStyle name="Calculation 2 4 6 3 3" xfId="3368"/>
    <cellStyle name="Calculation 2 4 6 3 4" xfId="3369"/>
    <cellStyle name="Calculation 2 4 6 3 5" xfId="3370"/>
    <cellStyle name="Calculation 2 4 6 3 6" xfId="3371"/>
    <cellStyle name="Calculation 2 4 6 4" xfId="3372"/>
    <cellStyle name="Calculation 2 4 6 5" xfId="3373"/>
    <cellStyle name="Calculation 2 4 6 6" xfId="3374"/>
    <cellStyle name="Calculation 2 4 6 7" xfId="3375"/>
    <cellStyle name="Calculation 2 4 6 8" xfId="3376"/>
    <cellStyle name="Calculation 2 4 7" xfId="3377"/>
    <cellStyle name="Calculation 2 4 7 2" xfId="3378"/>
    <cellStyle name="Calculation 2 4 7 3" xfId="3379"/>
    <cellStyle name="Calculation 2 4 7 4" xfId="3380"/>
    <cellStyle name="Calculation 2 4 7 5" xfId="3381"/>
    <cellStyle name="Calculation 2 4 7 6" xfId="3382"/>
    <cellStyle name="Calculation 2 4 8" xfId="3383"/>
    <cellStyle name="Calculation 2 4 8 2" xfId="3384"/>
    <cellStyle name="Calculation 2 4 8 3" xfId="3385"/>
    <cellStyle name="Calculation 2 4 8 4" xfId="3386"/>
    <cellStyle name="Calculation 2 4 8 5" xfId="3387"/>
    <cellStyle name="Calculation 2 4 8 6" xfId="3388"/>
    <cellStyle name="Calculation 2 4 9" xfId="3389"/>
    <cellStyle name="Calculation 2 5" xfId="3390"/>
    <cellStyle name="Calculation 2 5 10" xfId="3391"/>
    <cellStyle name="Calculation 2 5 11" xfId="3392"/>
    <cellStyle name="Calculation 2 5 12" xfId="3393"/>
    <cellStyle name="Calculation 2 5 2" xfId="3394"/>
    <cellStyle name="Calculation 2 5 2 10" xfId="3395"/>
    <cellStyle name="Calculation 2 5 2 11" xfId="3396"/>
    <cellStyle name="Calculation 2 5 2 2" xfId="3397"/>
    <cellStyle name="Calculation 2 5 2 2 10" xfId="3398"/>
    <cellStyle name="Calculation 2 5 2 2 2" xfId="3399"/>
    <cellStyle name="Calculation 2 5 2 2 2 2" xfId="3400"/>
    <cellStyle name="Calculation 2 5 2 2 2 2 2" xfId="3401"/>
    <cellStyle name="Calculation 2 5 2 2 2 2 2 2" xfId="3402"/>
    <cellStyle name="Calculation 2 5 2 2 2 2 2 3" xfId="3403"/>
    <cellStyle name="Calculation 2 5 2 2 2 2 2 4" xfId="3404"/>
    <cellStyle name="Calculation 2 5 2 2 2 2 2 5" xfId="3405"/>
    <cellStyle name="Calculation 2 5 2 2 2 2 2 6" xfId="3406"/>
    <cellStyle name="Calculation 2 5 2 2 2 2 3" xfId="3407"/>
    <cellStyle name="Calculation 2 5 2 2 2 2 3 2" xfId="3408"/>
    <cellStyle name="Calculation 2 5 2 2 2 2 3 3" xfId="3409"/>
    <cellStyle name="Calculation 2 5 2 2 2 2 3 4" xfId="3410"/>
    <cellStyle name="Calculation 2 5 2 2 2 2 3 5" xfId="3411"/>
    <cellStyle name="Calculation 2 5 2 2 2 2 3 6" xfId="3412"/>
    <cellStyle name="Calculation 2 5 2 2 2 2 4" xfId="3413"/>
    <cellStyle name="Calculation 2 5 2 2 2 2 5" xfId="3414"/>
    <cellStyle name="Calculation 2 5 2 2 2 2 6" xfId="3415"/>
    <cellStyle name="Calculation 2 5 2 2 2 2 7" xfId="3416"/>
    <cellStyle name="Calculation 2 5 2 2 2 2 8" xfId="3417"/>
    <cellStyle name="Calculation 2 5 2 2 2 3" xfId="3418"/>
    <cellStyle name="Calculation 2 5 2 2 2 3 2" xfId="3419"/>
    <cellStyle name="Calculation 2 5 2 2 2 3 3" xfId="3420"/>
    <cellStyle name="Calculation 2 5 2 2 2 3 4" xfId="3421"/>
    <cellStyle name="Calculation 2 5 2 2 2 3 5" xfId="3422"/>
    <cellStyle name="Calculation 2 5 2 2 2 3 6" xfId="3423"/>
    <cellStyle name="Calculation 2 5 2 2 2 4" xfId="3424"/>
    <cellStyle name="Calculation 2 5 2 2 2 4 2" xfId="3425"/>
    <cellStyle name="Calculation 2 5 2 2 2 4 3" xfId="3426"/>
    <cellStyle name="Calculation 2 5 2 2 2 4 4" xfId="3427"/>
    <cellStyle name="Calculation 2 5 2 2 2 4 5" xfId="3428"/>
    <cellStyle name="Calculation 2 5 2 2 2 4 6" xfId="3429"/>
    <cellStyle name="Calculation 2 5 2 2 2 5" xfId="3430"/>
    <cellStyle name="Calculation 2 5 2 2 2 6" xfId="3431"/>
    <cellStyle name="Calculation 2 5 2 2 2 7" xfId="3432"/>
    <cellStyle name="Calculation 2 5 2 2 2 8" xfId="3433"/>
    <cellStyle name="Calculation 2 5 2 2 2 9" xfId="3434"/>
    <cellStyle name="Calculation 2 5 2 2 3" xfId="3435"/>
    <cellStyle name="Calculation 2 5 2 2 3 2" xfId="3436"/>
    <cellStyle name="Calculation 2 5 2 2 3 2 2" xfId="3437"/>
    <cellStyle name="Calculation 2 5 2 2 3 2 3" xfId="3438"/>
    <cellStyle name="Calculation 2 5 2 2 3 2 4" xfId="3439"/>
    <cellStyle name="Calculation 2 5 2 2 3 2 5" xfId="3440"/>
    <cellStyle name="Calculation 2 5 2 2 3 2 6" xfId="3441"/>
    <cellStyle name="Calculation 2 5 2 2 3 3" xfId="3442"/>
    <cellStyle name="Calculation 2 5 2 2 3 3 2" xfId="3443"/>
    <cellStyle name="Calculation 2 5 2 2 3 3 3" xfId="3444"/>
    <cellStyle name="Calculation 2 5 2 2 3 3 4" xfId="3445"/>
    <cellStyle name="Calculation 2 5 2 2 3 3 5" xfId="3446"/>
    <cellStyle name="Calculation 2 5 2 2 3 3 6" xfId="3447"/>
    <cellStyle name="Calculation 2 5 2 2 3 4" xfId="3448"/>
    <cellStyle name="Calculation 2 5 2 2 3 5" xfId="3449"/>
    <cellStyle name="Calculation 2 5 2 2 3 6" xfId="3450"/>
    <cellStyle name="Calculation 2 5 2 2 3 7" xfId="3451"/>
    <cellStyle name="Calculation 2 5 2 2 3 8" xfId="3452"/>
    <cellStyle name="Calculation 2 5 2 2 4" xfId="3453"/>
    <cellStyle name="Calculation 2 5 2 2 4 2" xfId="3454"/>
    <cellStyle name="Calculation 2 5 2 2 4 3" xfId="3455"/>
    <cellStyle name="Calculation 2 5 2 2 4 4" xfId="3456"/>
    <cellStyle name="Calculation 2 5 2 2 4 5" xfId="3457"/>
    <cellStyle name="Calculation 2 5 2 2 4 6" xfId="3458"/>
    <cellStyle name="Calculation 2 5 2 2 5" xfId="3459"/>
    <cellStyle name="Calculation 2 5 2 2 5 2" xfId="3460"/>
    <cellStyle name="Calculation 2 5 2 2 5 3" xfId="3461"/>
    <cellStyle name="Calculation 2 5 2 2 5 4" xfId="3462"/>
    <cellStyle name="Calculation 2 5 2 2 5 5" xfId="3463"/>
    <cellStyle name="Calculation 2 5 2 2 5 6" xfId="3464"/>
    <cellStyle name="Calculation 2 5 2 2 6" xfId="3465"/>
    <cellStyle name="Calculation 2 5 2 2 7" xfId="3466"/>
    <cellStyle name="Calculation 2 5 2 2 8" xfId="3467"/>
    <cellStyle name="Calculation 2 5 2 2 9" xfId="3468"/>
    <cellStyle name="Calculation 2 5 2 3" xfId="3469"/>
    <cellStyle name="Calculation 2 5 2 3 2" xfId="3470"/>
    <cellStyle name="Calculation 2 5 2 3 2 2" xfId="3471"/>
    <cellStyle name="Calculation 2 5 2 3 2 2 2" xfId="3472"/>
    <cellStyle name="Calculation 2 5 2 3 2 2 3" xfId="3473"/>
    <cellStyle name="Calculation 2 5 2 3 2 2 4" xfId="3474"/>
    <cellStyle name="Calculation 2 5 2 3 2 2 5" xfId="3475"/>
    <cellStyle name="Calculation 2 5 2 3 2 2 6" xfId="3476"/>
    <cellStyle name="Calculation 2 5 2 3 2 3" xfId="3477"/>
    <cellStyle name="Calculation 2 5 2 3 2 3 2" xfId="3478"/>
    <cellStyle name="Calculation 2 5 2 3 2 3 3" xfId="3479"/>
    <cellStyle name="Calculation 2 5 2 3 2 3 4" xfId="3480"/>
    <cellStyle name="Calculation 2 5 2 3 2 3 5" xfId="3481"/>
    <cellStyle name="Calculation 2 5 2 3 2 3 6" xfId="3482"/>
    <cellStyle name="Calculation 2 5 2 3 2 4" xfId="3483"/>
    <cellStyle name="Calculation 2 5 2 3 2 5" xfId="3484"/>
    <cellStyle name="Calculation 2 5 2 3 2 6" xfId="3485"/>
    <cellStyle name="Calculation 2 5 2 3 2 7" xfId="3486"/>
    <cellStyle name="Calculation 2 5 2 3 2 8" xfId="3487"/>
    <cellStyle name="Calculation 2 5 2 3 3" xfId="3488"/>
    <cellStyle name="Calculation 2 5 2 3 3 2" xfId="3489"/>
    <cellStyle name="Calculation 2 5 2 3 3 3" xfId="3490"/>
    <cellStyle name="Calculation 2 5 2 3 3 4" xfId="3491"/>
    <cellStyle name="Calculation 2 5 2 3 3 5" xfId="3492"/>
    <cellStyle name="Calculation 2 5 2 3 3 6" xfId="3493"/>
    <cellStyle name="Calculation 2 5 2 3 4" xfId="3494"/>
    <cellStyle name="Calculation 2 5 2 3 4 2" xfId="3495"/>
    <cellStyle name="Calculation 2 5 2 3 4 3" xfId="3496"/>
    <cellStyle name="Calculation 2 5 2 3 4 4" xfId="3497"/>
    <cellStyle name="Calculation 2 5 2 3 4 5" xfId="3498"/>
    <cellStyle name="Calculation 2 5 2 3 4 6" xfId="3499"/>
    <cellStyle name="Calculation 2 5 2 3 5" xfId="3500"/>
    <cellStyle name="Calculation 2 5 2 3 6" xfId="3501"/>
    <cellStyle name="Calculation 2 5 2 3 7" xfId="3502"/>
    <cellStyle name="Calculation 2 5 2 3 8" xfId="3503"/>
    <cellStyle name="Calculation 2 5 2 3 9" xfId="3504"/>
    <cellStyle name="Calculation 2 5 2 4" xfId="3505"/>
    <cellStyle name="Calculation 2 5 2 4 2" xfId="3506"/>
    <cellStyle name="Calculation 2 5 2 4 2 2" xfId="3507"/>
    <cellStyle name="Calculation 2 5 2 4 2 3" xfId="3508"/>
    <cellStyle name="Calculation 2 5 2 4 2 4" xfId="3509"/>
    <cellStyle name="Calculation 2 5 2 4 2 5" xfId="3510"/>
    <cellStyle name="Calculation 2 5 2 4 2 6" xfId="3511"/>
    <cellStyle name="Calculation 2 5 2 4 3" xfId="3512"/>
    <cellStyle name="Calculation 2 5 2 4 3 2" xfId="3513"/>
    <cellStyle name="Calculation 2 5 2 4 3 3" xfId="3514"/>
    <cellStyle name="Calculation 2 5 2 4 3 4" xfId="3515"/>
    <cellStyle name="Calculation 2 5 2 4 3 5" xfId="3516"/>
    <cellStyle name="Calculation 2 5 2 4 3 6" xfId="3517"/>
    <cellStyle name="Calculation 2 5 2 4 4" xfId="3518"/>
    <cellStyle name="Calculation 2 5 2 4 5" xfId="3519"/>
    <cellStyle name="Calculation 2 5 2 4 6" xfId="3520"/>
    <cellStyle name="Calculation 2 5 2 4 7" xfId="3521"/>
    <cellStyle name="Calculation 2 5 2 4 8" xfId="3522"/>
    <cellStyle name="Calculation 2 5 2 5" xfId="3523"/>
    <cellStyle name="Calculation 2 5 2 5 2" xfId="3524"/>
    <cellStyle name="Calculation 2 5 2 5 3" xfId="3525"/>
    <cellStyle name="Calculation 2 5 2 5 4" xfId="3526"/>
    <cellStyle name="Calculation 2 5 2 5 5" xfId="3527"/>
    <cellStyle name="Calculation 2 5 2 5 6" xfId="3528"/>
    <cellStyle name="Calculation 2 5 2 6" xfId="3529"/>
    <cellStyle name="Calculation 2 5 2 6 2" xfId="3530"/>
    <cellStyle name="Calculation 2 5 2 6 3" xfId="3531"/>
    <cellStyle name="Calculation 2 5 2 6 4" xfId="3532"/>
    <cellStyle name="Calculation 2 5 2 6 5" xfId="3533"/>
    <cellStyle name="Calculation 2 5 2 6 6" xfId="3534"/>
    <cellStyle name="Calculation 2 5 2 7" xfId="3535"/>
    <cellStyle name="Calculation 2 5 2 8" xfId="3536"/>
    <cellStyle name="Calculation 2 5 2 9" xfId="3537"/>
    <cellStyle name="Calculation 2 5 3" xfId="3538"/>
    <cellStyle name="Calculation 2 5 3 10" xfId="3539"/>
    <cellStyle name="Calculation 2 5 3 2" xfId="3540"/>
    <cellStyle name="Calculation 2 5 3 2 2" xfId="3541"/>
    <cellStyle name="Calculation 2 5 3 2 2 2" xfId="3542"/>
    <cellStyle name="Calculation 2 5 3 2 2 2 2" xfId="3543"/>
    <cellStyle name="Calculation 2 5 3 2 2 2 3" xfId="3544"/>
    <cellStyle name="Calculation 2 5 3 2 2 2 4" xfId="3545"/>
    <cellStyle name="Calculation 2 5 3 2 2 2 5" xfId="3546"/>
    <cellStyle name="Calculation 2 5 3 2 2 2 6" xfId="3547"/>
    <cellStyle name="Calculation 2 5 3 2 2 3" xfId="3548"/>
    <cellStyle name="Calculation 2 5 3 2 2 3 2" xfId="3549"/>
    <cellStyle name="Calculation 2 5 3 2 2 3 3" xfId="3550"/>
    <cellStyle name="Calculation 2 5 3 2 2 3 4" xfId="3551"/>
    <cellStyle name="Calculation 2 5 3 2 2 3 5" xfId="3552"/>
    <cellStyle name="Calculation 2 5 3 2 2 3 6" xfId="3553"/>
    <cellStyle name="Calculation 2 5 3 2 2 4" xfId="3554"/>
    <cellStyle name="Calculation 2 5 3 2 2 5" xfId="3555"/>
    <cellStyle name="Calculation 2 5 3 2 2 6" xfId="3556"/>
    <cellStyle name="Calculation 2 5 3 2 2 7" xfId="3557"/>
    <cellStyle name="Calculation 2 5 3 2 2 8" xfId="3558"/>
    <cellStyle name="Calculation 2 5 3 2 3" xfId="3559"/>
    <cellStyle name="Calculation 2 5 3 2 3 2" xfId="3560"/>
    <cellStyle name="Calculation 2 5 3 2 3 3" xfId="3561"/>
    <cellStyle name="Calculation 2 5 3 2 3 4" xfId="3562"/>
    <cellStyle name="Calculation 2 5 3 2 3 5" xfId="3563"/>
    <cellStyle name="Calculation 2 5 3 2 3 6" xfId="3564"/>
    <cellStyle name="Calculation 2 5 3 2 4" xfId="3565"/>
    <cellStyle name="Calculation 2 5 3 2 4 2" xfId="3566"/>
    <cellStyle name="Calculation 2 5 3 2 4 3" xfId="3567"/>
    <cellStyle name="Calculation 2 5 3 2 4 4" xfId="3568"/>
    <cellStyle name="Calculation 2 5 3 2 4 5" xfId="3569"/>
    <cellStyle name="Calculation 2 5 3 2 4 6" xfId="3570"/>
    <cellStyle name="Calculation 2 5 3 2 5" xfId="3571"/>
    <cellStyle name="Calculation 2 5 3 2 6" xfId="3572"/>
    <cellStyle name="Calculation 2 5 3 2 7" xfId="3573"/>
    <cellStyle name="Calculation 2 5 3 2 8" xfId="3574"/>
    <cellStyle name="Calculation 2 5 3 2 9" xfId="3575"/>
    <cellStyle name="Calculation 2 5 3 3" xfId="3576"/>
    <cellStyle name="Calculation 2 5 3 3 2" xfId="3577"/>
    <cellStyle name="Calculation 2 5 3 3 2 2" xfId="3578"/>
    <cellStyle name="Calculation 2 5 3 3 2 3" xfId="3579"/>
    <cellStyle name="Calculation 2 5 3 3 2 4" xfId="3580"/>
    <cellStyle name="Calculation 2 5 3 3 2 5" xfId="3581"/>
    <cellStyle name="Calculation 2 5 3 3 2 6" xfId="3582"/>
    <cellStyle name="Calculation 2 5 3 3 3" xfId="3583"/>
    <cellStyle name="Calculation 2 5 3 3 3 2" xfId="3584"/>
    <cellStyle name="Calculation 2 5 3 3 3 3" xfId="3585"/>
    <cellStyle name="Calculation 2 5 3 3 3 4" xfId="3586"/>
    <cellStyle name="Calculation 2 5 3 3 3 5" xfId="3587"/>
    <cellStyle name="Calculation 2 5 3 3 3 6" xfId="3588"/>
    <cellStyle name="Calculation 2 5 3 3 4" xfId="3589"/>
    <cellStyle name="Calculation 2 5 3 3 5" xfId="3590"/>
    <cellStyle name="Calculation 2 5 3 3 6" xfId="3591"/>
    <cellStyle name="Calculation 2 5 3 3 7" xfId="3592"/>
    <cellStyle name="Calculation 2 5 3 3 8" xfId="3593"/>
    <cellStyle name="Calculation 2 5 3 4" xfId="3594"/>
    <cellStyle name="Calculation 2 5 3 4 2" xfId="3595"/>
    <cellStyle name="Calculation 2 5 3 4 3" xfId="3596"/>
    <cellStyle name="Calculation 2 5 3 4 4" xfId="3597"/>
    <cellStyle name="Calculation 2 5 3 4 5" xfId="3598"/>
    <cellStyle name="Calculation 2 5 3 4 6" xfId="3599"/>
    <cellStyle name="Calculation 2 5 3 5" xfId="3600"/>
    <cellStyle name="Calculation 2 5 3 5 2" xfId="3601"/>
    <cellStyle name="Calculation 2 5 3 5 3" xfId="3602"/>
    <cellStyle name="Calculation 2 5 3 5 4" xfId="3603"/>
    <cellStyle name="Calculation 2 5 3 5 5" xfId="3604"/>
    <cellStyle name="Calculation 2 5 3 5 6" xfId="3605"/>
    <cellStyle name="Calculation 2 5 3 6" xfId="3606"/>
    <cellStyle name="Calculation 2 5 3 7" xfId="3607"/>
    <cellStyle name="Calculation 2 5 3 8" xfId="3608"/>
    <cellStyle name="Calculation 2 5 3 9" xfId="3609"/>
    <cellStyle name="Calculation 2 5 4" xfId="3610"/>
    <cellStyle name="Calculation 2 5 4 2" xfId="3611"/>
    <cellStyle name="Calculation 2 5 4 2 2" xfId="3612"/>
    <cellStyle name="Calculation 2 5 4 2 2 2" xfId="3613"/>
    <cellStyle name="Calculation 2 5 4 2 2 3" xfId="3614"/>
    <cellStyle name="Calculation 2 5 4 2 2 4" xfId="3615"/>
    <cellStyle name="Calculation 2 5 4 2 2 5" xfId="3616"/>
    <cellStyle name="Calculation 2 5 4 2 2 6" xfId="3617"/>
    <cellStyle name="Calculation 2 5 4 2 3" xfId="3618"/>
    <cellStyle name="Calculation 2 5 4 2 3 2" xfId="3619"/>
    <cellStyle name="Calculation 2 5 4 2 3 3" xfId="3620"/>
    <cellStyle name="Calculation 2 5 4 2 3 4" xfId="3621"/>
    <cellStyle name="Calculation 2 5 4 2 3 5" xfId="3622"/>
    <cellStyle name="Calculation 2 5 4 2 3 6" xfId="3623"/>
    <cellStyle name="Calculation 2 5 4 2 4" xfId="3624"/>
    <cellStyle name="Calculation 2 5 4 2 5" xfId="3625"/>
    <cellStyle name="Calculation 2 5 4 2 6" xfId="3626"/>
    <cellStyle name="Calculation 2 5 4 2 7" xfId="3627"/>
    <cellStyle name="Calculation 2 5 4 2 8" xfId="3628"/>
    <cellStyle name="Calculation 2 5 4 3" xfId="3629"/>
    <cellStyle name="Calculation 2 5 4 3 2" xfId="3630"/>
    <cellStyle name="Calculation 2 5 4 3 3" xfId="3631"/>
    <cellStyle name="Calculation 2 5 4 3 4" xfId="3632"/>
    <cellStyle name="Calculation 2 5 4 3 5" xfId="3633"/>
    <cellStyle name="Calculation 2 5 4 3 6" xfId="3634"/>
    <cellStyle name="Calculation 2 5 4 4" xfId="3635"/>
    <cellStyle name="Calculation 2 5 4 4 2" xfId="3636"/>
    <cellStyle name="Calculation 2 5 4 4 3" xfId="3637"/>
    <cellStyle name="Calculation 2 5 4 4 4" xfId="3638"/>
    <cellStyle name="Calculation 2 5 4 4 5" xfId="3639"/>
    <cellStyle name="Calculation 2 5 4 4 6" xfId="3640"/>
    <cellStyle name="Calculation 2 5 4 5" xfId="3641"/>
    <cellStyle name="Calculation 2 5 4 6" xfId="3642"/>
    <cellStyle name="Calculation 2 5 4 7" xfId="3643"/>
    <cellStyle name="Calculation 2 5 4 8" xfId="3644"/>
    <cellStyle name="Calculation 2 5 4 9" xfId="3645"/>
    <cellStyle name="Calculation 2 5 5" xfId="3646"/>
    <cellStyle name="Calculation 2 5 5 2" xfId="3647"/>
    <cellStyle name="Calculation 2 5 5 2 2" xfId="3648"/>
    <cellStyle name="Calculation 2 5 5 2 3" xfId="3649"/>
    <cellStyle name="Calculation 2 5 5 2 4" xfId="3650"/>
    <cellStyle name="Calculation 2 5 5 2 5" xfId="3651"/>
    <cellStyle name="Calculation 2 5 5 2 6" xfId="3652"/>
    <cellStyle name="Calculation 2 5 5 3" xfId="3653"/>
    <cellStyle name="Calculation 2 5 5 3 2" xfId="3654"/>
    <cellStyle name="Calculation 2 5 5 3 3" xfId="3655"/>
    <cellStyle name="Calculation 2 5 5 3 4" xfId="3656"/>
    <cellStyle name="Calculation 2 5 5 3 5" xfId="3657"/>
    <cellStyle name="Calculation 2 5 5 3 6" xfId="3658"/>
    <cellStyle name="Calculation 2 5 5 4" xfId="3659"/>
    <cellStyle name="Calculation 2 5 5 5" xfId="3660"/>
    <cellStyle name="Calculation 2 5 5 6" xfId="3661"/>
    <cellStyle name="Calculation 2 5 5 7" xfId="3662"/>
    <cellStyle name="Calculation 2 5 5 8" xfId="3663"/>
    <cellStyle name="Calculation 2 5 6" xfId="3664"/>
    <cellStyle name="Calculation 2 5 6 2" xfId="3665"/>
    <cellStyle name="Calculation 2 5 6 3" xfId="3666"/>
    <cellStyle name="Calculation 2 5 6 4" xfId="3667"/>
    <cellStyle name="Calculation 2 5 6 5" xfId="3668"/>
    <cellStyle name="Calculation 2 5 6 6" xfId="3669"/>
    <cellStyle name="Calculation 2 5 7" xfId="3670"/>
    <cellStyle name="Calculation 2 5 7 2" xfId="3671"/>
    <cellStyle name="Calculation 2 5 7 3" xfId="3672"/>
    <cellStyle name="Calculation 2 5 7 4" xfId="3673"/>
    <cellStyle name="Calculation 2 5 7 5" xfId="3674"/>
    <cellStyle name="Calculation 2 5 7 6" xfId="3675"/>
    <cellStyle name="Calculation 2 5 8" xfId="3676"/>
    <cellStyle name="Calculation 2 5 9" xfId="3677"/>
    <cellStyle name="Calculation 2 6" xfId="3678"/>
    <cellStyle name="Calculation 2 6 10" xfId="3679"/>
    <cellStyle name="Calculation 2 6 11" xfId="3680"/>
    <cellStyle name="Calculation 2 6 2" xfId="3681"/>
    <cellStyle name="Calculation 2 6 2 10" xfId="3682"/>
    <cellStyle name="Calculation 2 6 2 2" xfId="3683"/>
    <cellStyle name="Calculation 2 6 2 2 2" xfId="3684"/>
    <cellStyle name="Calculation 2 6 2 2 2 2" xfId="3685"/>
    <cellStyle name="Calculation 2 6 2 2 2 2 2" xfId="3686"/>
    <cellStyle name="Calculation 2 6 2 2 2 2 3" xfId="3687"/>
    <cellStyle name="Calculation 2 6 2 2 2 2 4" xfId="3688"/>
    <cellStyle name="Calculation 2 6 2 2 2 2 5" xfId="3689"/>
    <cellStyle name="Calculation 2 6 2 2 2 2 6" xfId="3690"/>
    <cellStyle name="Calculation 2 6 2 2 2 3" xfId="3691"/>
    <cellStyle name="Calculation 2 6 2 2 2 3 2" xfId="3692"/>
    <cellStyle name="Calculation 2 6 2 2 2 3 3" xfId="3693"/>
    <cellStyle name="Calculation 2 6 2 2 2 3 4" xfId="3694"/>
    <cellStyle name="Calculation 2 6 2 2 2 3 5" xfId="3695"/>
    <cellStyle name="Calculation 2 6 2 2 2 3 6" xfId="3696"/>
    <cellStyle name="Calculation 2 6 2 2 2 4" xfId="3697"/>
    <cellStyle name="Calculation 2 6 2 2 2 5" xfId="3698"/>
    <cellStyle name="Calculation 2 6 2 2 2 6" xfId="3699"/>
    <cellStyle name="Calculation 2 6 2 2 2 7" xfId="3700"/>
    <cellStyle name="Calculation 2 6 2 2 2 8" xfId="3701"/>
    <cellStyle name="Calculation 2 6 2 2 3" xfId="3702"/>
    <cellStyle name="Calculation 2 6 2 2 3 2" xfId="3703"/>
    <cellStyle name="Calculation 2 6 2 2 3 3" xfId="3704"/>
    <cellStyle name="Calculation 2 6 2 2 3 4" xfId="3705"/>
    <cellStyle name="Calculation 2 6 2 2 3 5" xfId="3706"/>
    <cellStyle name="Calculation 2 6 2 2 3 6" xfId="3707"/>
    <cellStyle name="Calculation 2 6 2 2 4" xfId="3708"/>
    <cellStyle name="Calculation 2 6 2 2 4 2" xfId="3709"/>
    <cellStyle name="Calculation 2 6 2 2 4 3" xfId="3710"/>
    <cellStyle name="Calculation 2 6 2 2 4 4" xfId="3711"/>
    <cellStyle name="Calculation 2 6 2 2 4 5" xfId="3712"/>
    <cellStyle name="Calculation 2 6 2 2 4 6" xfId="3713"/>
    <cellStyle name="Calculation 2 6 2 2 5" xfId="3714"/>
    <cellStyle name="Calculation 2 6 2 2 6" xfId="3715"/>
    <cellStyle name="Calculation 2 6 2 2 7" xfId="3716"/>
    <cellStyle name="Calculation 2 6 2 2 8" xfId="3717"/>
    <cellStyle name="Calculation 2 6 2 2 9" xfId="3718"/>
    <cellStyle name="Calculation 2 6 2 3" xfId="3719"/>
    <cellStyle name="Calculation 2 6 2 3 2" xfId="3720"/>
    <cellStyle name="Calculation 2 6 2 3 2 2" xfId="3721"/>
    <cellStyle name="Calculation 2 6 2 3 2 3" xfId="3722"/>
    <cellStyle name="Calculation 2 6 2 3 2 4" xfId="3723"/>
    <cellStyle name="Calculation 2 6 2 3 2 5" xfId="3724"/>
    <cellStyle name="Calculation 2 6 2 3 2 6" xfId="3725"/>
    <cellStyle name="Calculation 2 6 2 3 3" xfId="3726"/>
    <cellStyle name="Calculation 2 6 2 3 3 2" xfId="3727"/>
    <cellStyle name="Calculation 2 6 2 3 3 3" xfId="3728"/>
    <cellStyle name="Calculation 2 6 2 3 3 4" xfId="3729"/>
    <cellStyle name="Calculation 2 6 2 3 3 5" xfId="3730"/>
    <cellStyle name="Calculation 2 6 2 3 3 6" xfId="3731"/>
    <cellStyle name="Calculation 2 6 2 3 4" xfId="3732"/>
    <cellStyle name="Calculation 2 6 2 3 5" xfId="3733"/>
    <cellStyle name="Calculation 2 6 2 3 6" xfId="3734"/>
    <cellStyle name="Calculation 2 6 2 3 7" xfId="3735"/>
    <cellStyle name="Calculation 2 6 2 3 8" xfId="3736"/>
    <cellStyle name="Calculation 2 6 2 4" xfId="3737"/>
    <cellStyle name="Calculation 2 6 2 4 2" xfId="3738"/>
    <cellStyle name="Calculation 2 6 2 4 3" xfId="3739"/>
    <cellStyle name="Calculation 2 6 2 4 4" xfId="3740"/>
    <cellStyle name="Calculation 2 6 2 4 5" xfId="3741"/>
    <cellStyle name="Calculation 2 6 2 4 6" xfId="3742"/>
    <cellStyle name="Calculation 2 6 2 5" xfId="3743"/>
    <cellStyle name="Calculation 2 6 2 5 2" xfId="3744"/>
    <cellStyle name="Calculation 2 6 2 5 3" xfId="3745"/>
    <cellStyle name="Calculation 2 6 2 5 4" xfId="3746"/>
    <cellStyle name="Calculation 2 6 2 5 5" xfId="3747"/>
    <cellStyle name="Calculation 2 6 2 5 6" xfId="3748"/>
    <cellStyle name="Calculation 2 6 2 6" xfId="3749"/>
    <cellStyle name="Calculation 2 6 2 7" xfId="3750"/>
    <cellStyle name="Calculation 2 6 2 8" xfId="3751"/>
    <cellStyle name="Calculation 2 6 2 9" xfId="3752"/>
    <cellStyle name="Calculation 2 6 3" xfId="3753"/>
    <cellStyle name="Calculation 2 6 3 2" xfId="3754"/>
    <cellStyle name="Calculation 2 6 3 2 2" xfId="3755"/>
    <cellStyle name="Calculation 2 6 3 2 2 2" xfId="3756"/>
    <cellStyle name="Calculation 2 6 3 2 2 3" xfId="3757"/>
    <cellStyle name="Calculation 2 6 3 2 2 4" xfId="3758"/>
    <cellStyle name="Calculation 2 6 3 2 2 5" xfId="3759"/>
    <cellStyle name="Calculation 2 6 3 2 2 6" xfId="3760"/>
    <cellStyle name="Calculation 2 6 3 2 3" xfId="3761"/>
    <cellStyle name="Calculation 2 6 3 2 3 2" xfId="3762"/>
    <cellStyle name="Calculation 2 6 3 2 3 3" xfId="3763"/>
    <cellStyle name="Calculation 2 6 3 2 3 4" xfId="3764"/>
    <cellStyle name="Calculation 2 6 3 2 3 5" xfId="3765"/>
    <cellStyle name="Calculation 2 6 3 2 3 6" xfId="3766"/>
    <cellStyle name="Calculation 2 6 3 2 4" xfId="3767"/>
    <cellStyle name="Calculation 2 6 3 2 5" xfId="3768"/>
    <cellStyle name="Calculation 2 6 3 2 6" xfId="3769"/>
    <cellStyle name="Calculation 2 6 3 2 7" xfId="3770"/>
    <cellStyle name="Calculation 2 6 3 2 8" xfId="3771"/>
    <cellStyle name="Calculation 2 6 3 3" xfId="3772"/>
    <cellStyle name="Calculation 2 6 3 3 2" xfId="3773"/>
    <cellStyle name="Calculation 2 6 3 3 3" xfId="3774"/>
    <cellStyle name="Calculation 2 6 3 3 4" xfId="3775"/>
    <cellStyle name="Calculation 2 6 3 3 5" xfId="3776"/>
    <cellStyle name="Calculation 2 6 3 3 6" xfId="3777"/>
    <cellStyle name="Calculation 2 6 3 4" xfId="3778"/>
    <cellStyle name="Calculation 2 6 3 4 2" xfId="3779"/>
    <cellStyle name="Calculation 2 6 3 4 3" xfId="3780"/>
    <cellStyle name="Calculation 2 6 3 4 4" xfId="3781"/>
    <cellStyle name="Calculation 2 6 3 4 5" xfId="3782"/>
    <cellStyle name="Calculation 2 6 3 4 6" xfId="3783"/>
    <cellStyle name="Calculation 2 6 3 5" xfId="3784"/>
    <cellStyle name="Calculation 2 6 3 6" xfId="3785"/>
    <cellStyle name="Calculation 2 6 3 7" xfId="3786"/>
    <cellStyle name="Calculation 2 6 3 8" xfId="3787"/>
    <cellStyle name="Calculation 2 6 3 9" xfId="3788"/>
    <cellStyle name="Calculation 2 6 4" xfId="3789"/>
    <cellStyle name="Calculation 2 6 4 2" xfId="3790"/>
    <cellStyle name="Calculation 2 6 4 2 2" xfId="3791"/>
    <cellStyle name="Calculation 2 6 4 2 3" xfId="3792"/>
    <cellStyle name="Calculation 2 6 4 2 4" xfId="3793"/>
    <cellStyle name="Calculation 2 6 4 2 5" xfId="3794"/>
    <cellStyle name="Calculation 2 6 4 2 6" xfId="3795"/>
    <cellStyle name="Calculation 2 6 4 3" xfId="3796"/>
    <cellStyle name="Calculation 2 6 4 3 2" xfId="3797"/>
    <cellStyle name="Calculation 2 6 4 3 3" xfId="3798"/>
    <cellStyle name="Calculation 2 6 4 3 4" xfId="3799"/>
    <cellStyle name="Calculation 2 6 4 3 5" xfId="3800"/>
    <cellStyle name="Calculation 2 6 4 3 6" xfId="3801"/>
    <cellStyle name="Calculation 2 6 4 4" xfId="3802"/>
    <cellStyle name="Calculation 2 6 4 5" xfId="3803"/>
    <cellStyle name="Calculation 2 6 4 6" xfId="3804"/>
    <cellStyle name="Calculation 2 6 4 7" xfId="3805"/>
    <cellStyle name="Calculation 2 6 4 8" xfId="3806"/>
    <cellStyle name="Calculation 2 6 5" xfId="3807"/>
    <cellStyle name="Calculation 2 6 5 2" xfId="3808"/>
    <cellStyle name="Calculation 2 6 5 3" xfId="3809"/>
    <cellStyle name="Calculation 2 6 5 4" xfId="3810"/>
    <cellStyle name="Calculation 2 6 5 5" xfId="3811"/>
    <cellStyle name="Calculation 2 6 5 6" xfId="3812"/>
    <cellStyle name="Calculation 2 6 6" xfId="3813"/>
    <cellStyle name="Calculation 2 6 6 2" xfId="3814"/>
    <cellStyle name="Calculation 2 6 6 3" xfId="3815"/>
    <cellStyle name="Calculation 2 6 6 4" xfId="3816"/>
    <cellStyle name="Calculation 2 6 6 5" xfId="3817"/>
    <cellStyle name="Calculation 2 6 6 6" xfId="3818"/>
    <cellStyle name="Calculation 2 6 7" xfId="3819"/>
    <cellStyle name="Calculation 2 6 8" xfId="3820"/>
    <cellStyle name="Calculation 2 6 9" xfId="3821"/>
    <cellStyle name="Calculation 2 7" xfId="3822"/>
    <cellStyle name="Calculation 2 7 10" xfId="3823"/>
    <cellStyle name="Calculation 2 7 2" xfId="3824"/>
    <cellStyle name="Calculation 2 7 2 2" xfId="3825"/>
    <cellStyle name="Calculation 2 7 2 2 2" xfId="3826"/>
    <cellStyle name="Calculation 2 7 2 2 2 2" xfId="3827"/>
    <cellStyle name="Calculation 2 7 2 2 2 3" xfId="3828"/>
    <cellStyle name="Calculation 2 7 2 2 2 4" xfId="3829"/>
    <cellStyle name="Calculation 2 7 2 2 2 5" xfId="3830"/>
    <cellStyle name="Calculation 2 7 2 2 2 6" xfId="3831"/>
    <cellStyle name="Calculation 2 7 2 2 3" xfId="3832"/>
    <cellStyle name="Calculation 2 7 2 2 3 2" xfId="3833"/>
    <cellStyle name="Calculation 2 7 2 2 3 3" xfId="3834"/>
    <cellStyle name="Calculation 2 7 2 2 3 4" xfId="3835"/>
    <cellStyle name="Calculation 2 7 2 2 3 5" xfId="3836"/>
    <cellStyle name="Calculation 2 7 2 2 3 6" xfId="3837"/>
    <cellStyle name="Calculation 2 7 2 2 4" xfId="3838"/>
    <cellStyle name="Calculation 2 7 2 2 5" xfId="3839"/>
    <cellStyle name="Calculation 2 7 2 2 6" xfId="3840"/>
    <cellStyle name="Calculation 2 7 2 2 7" xfId="3841"/>
    <cellStyle name="Calculation 2 7 2 2 8" xfId="3842"/>
    <cellStyle name="Calculation 2 7 2 3" xfId="3843"/>
    <cellStyle name="Calculation 2 7 2 3 2" xfId="3844"/>
    <cellStyle name="Calculation 2 7 2 3 3" xfId="3845"/>
    <cellStyle name="Calculation 2 7 2 3 4" xfId="3846"/>
    <cellStyle name="Calculation 2 7 2 3 5" xfId="3847"/>
    <cellStyle name="Calculation 2 7 2 3 6" xfId="3848"/>
    <cellStyle name="Calculation 2 7 2 4" xfId="3849"/>
    <cellStyle name="Calculation 2 7 2 4 2" xfId="3850"/>
    <cellStyle name="Calculation 2 7 2 4 3" xfId="3851"/>
    <cellStyle name="Calculation 2 7 2 4 4" xfId="3852"/>
    <cellStyle name="Calculation 2 7 2 4 5" xfId="3853"/>
    <cellStyle name="Calculation 2 7 2 4 6" xfId="3854"/>
    <cellStyle name="Calculation 2 7 2 5" xfId="3855"/>
    <cellStyle name="Calculation 2 7 2 6" xfId="3856"/>
    <cellStyle name="Calculation 2 7 2 7" xfId="3857"/>
    <cellStyle name="Calculation 2 7 2 8" xfId="3858"/>
    <cellStyle name="Calculation 2 7 2 9" xfId="3859"/>
    <cellStyle name="Calculation 2 7 3" xfId="3860"/>
    <cellStyle name="Calculation 2 7 3 2" xfId="3861"/>
    <cellStyle name="Calculation 2 7 3 2 2" xfId="3862"/>
    <cellStyle name="Calculation 2 7 3 2 3" xfId="3863"/>
    <cellStyle name="Calculation 2 7 3 2 4" xfId="3864"/>
    <cellStyle name="Calculation 2 7 3 2 5" xfId="3865"/>
    <cellStyle name="Calculation 2 7 3 2 6" xfId="3866"/>
    <cellStyle name="Calculation 2 7 3 3" xfId="3867"/>
    <cellStyle name="Calculation 2 7 3 3 2" xfId="3868"/>
    <cellStyle name="Calculation 2 7 3 3 3" xfId="3869"/>
    <cellStyle name="Calculation 2 7 3 3 4" xfId="3870"/>
    <cellStyle name="Calculation 2 7 3 3 5" xfId="3871"/>
    <cellStyle name="Calculation 2 7 3 3 6" xfId="3872"/>
    <cellStyle name="Calculation 2 7 3 4" xfId="3873"/>
    <cellStyle name="Calculation 2 7 3 5" xfId="3874"/>
    <cellStyle name="Calculation 2 7 3 6" xfId="3875"/>
    <cellStyle name="Calculation 2 7 3 7" xfId="3876"/>
    <cellStyle name="Calculation 2 7 3 8" xfId="3877"/>
    <cellStyle name="Calculation 2 7 4" xfId="3878"/>
    <cellStyle name="Calculation 2 7 4 2" xfId="3879"/>
    <cellStyle name="Calculation 2 7 4 3" xfId="3880"/>
    <cellStyle name="Calculation 2 7 4 4" xfId="3881"/>
    <cellStyle name="Calculation 2 7 4 5" xfId="3882"/>
    <cellStyle name="Calculation 2 7 4 6" xfId="3883"/>
    <cellStyle name="Calculation 2 7 5" xfId="3884"/>
    <cellStyle name="Calculation 2 7 5 2" xfId="3885"/>
    <cellStyle name="Calculation 2 7 5 3" xfId="3886"/>
    <cellStyle name="Calculation 2 7 5 4" xfId="3887"/>
    <cellStyle name="Calculation 2 7 5 5" xfId="3888"/>
    <cellStyle name="Calculation 2 7 5 6" xfId="3889"/>
    <cellStyle name="Calculation 2 7 6" xfId="3890"/>
    <cellStyle name="Calculation 2 7 7" xfId="3891"/>
    <cellStyle name="Calculation 2 7 8" xfId="3892"/>
    <cellStyle name="Calculation 2 7 9" xfId="3893"/>
    <cellStyle name="Calculation 2 8" xfId="3894"/>
    <cellStyle name="Calculation 2 8 2" xfId="3895"/>
    <cellStyle name="Calculation 2 8 2 2" xfId="3896"/>
    <cellStyle name="Calculation 2 8 2 2 2" xfId="3897"/>
    <cellStyle name="Calculation 2 8 2 2 3" xfId="3898"/>
    <cellStyle name="Calculation 2 8 2 2 4" xfId="3899"/>
    <cellStyle name="Calculation 2 8 2 2 5" xfId="3900"/>
    <cellStyle name="Calculation 2 8 2 2 6" xfId="3901"/>
    <cellStyle name="Calculation 2 8 2 3" xfId="3902"/>
    <cellStyle name="Calculation 2 8 2 3 2" xfId="3903"/>
    <cellStyle name="Calculation 2 8 2 3 3" xfId="3904"/>
    <cellStyle name="Calculation 2 8 2 3 4" xfId="3905"/>
    <cellStyle name="Calculation 2 8 2 3 5" xfId="3906"/>
    <cellStyle name="Calculation 2 8 2 3 6" xfId="3907"/>
    <cellStyle name="Calculation 2 8 2 4" xfId="3908"/>
    <cellStyle name="Calculation 2 8 2 5" xfId="3909"/>
    <cellStyle name="Calculation 2 8 2 6" xfId="3910"/>
    <cellStyle name="Calculation 2 8 2 7" xfId="3911"/>
    <cellStyle name="Calculation 2 8 2 8" xfId="3912"/>
    <cellStyle name="Calculation 2 8 3" xfId="3913"/>
    <cellStyle name="Calculation 2 8 3 2" xfId="3914"/>
    <cellStyle name="Calculation 2 8 3 3" xfId="3915"/>
    <cellStyle name="Calculation 2 8 3 4" xfId="3916"/>
    <cellStyle name="Calculation 2 8 3 5" xfId="3917"/>
    <cellStyle name="Calculation 2 8 3 6" xfId="3918"/>
    <cellStyle name="Calculation 2 8 4" xfId="3919"/>
    <cellStyle name="Calculation 2 8 4 2" xfId="3920"/>
    <cellStyle name="Calculation 2 8 4 3" xfId="3921"/>
    <cellStyle name="Calculation 2 8 4 4" xfId="3922"/>
    <cellStyle name="Calculation 2 8 4 5" xfId="3923"/>
    <cellStyle name="Calculation 2 8 4 6" xfId="3924"/>
    <cellStyle name="Calculation 2 8 5" xfId="3925"/>
    <cellStyle name="Calculation 2 8 6" xfId="3926"/>
    <cellStyle name="Calculation 2 8 7" xfId="3927"/>
    <cellStyle name="Calculation 2 8 8" xfId="3928"/>
    <cellStyle name="Calculation 2 8 9" xfId="3929"/>
    <cellStyle name="Calculation 2 9" xfId="3930"/>
    <cellStyle name="Calculation 2 9 2" xfId="3931"/>
    <cellStyle name="Calculation 2 9 2 2" xfId="3932"/>
    <cellStyle name="Calculation 2 9 2 3" xfId="3933"/>
    <cellStyle name="Calculation 2 9 2 4" xfId="3934"/>
    <cellStyle name="Calculation 2 9 2 5" xfId="3935"/>
    <cellStyle name="Calculation 2 9 2 6" xfId="3936"/>
    <cellStyle name="Calculation 2 9 3" xfId="3937"/>
    <cellStyle name="Calculation 2 9 3 2" xfId="3938"/>
    <cellStyle name="Calculation 2 9 3 3" xfId="3939"/>
    <cellStyle name="Calculation 2 9 3 4" xfId="3940"/>
    <cellStyle name="Calculation 2 9 3 5" xfId="3941"/>
    <cellStyle name="Calculation 2 9 3 6" xfId="3942"/>
    <cellStyle name="Calculation 2 9 4" xfId="3943"/>
    <cellStyle name="Calculation 2 9 5" xfId="3944"/>
    <cellStyle name="Calculation 2 9 6" xfId="3945"/>
    <cellStyle name="Calculation 2 9 7" xfId="3946"/>
    <cellStyle name="Calculation 2 9 8" xfId="3947"/>
    <cellStyle name="Calculation 3" xfId="264"/>
    <cellStyle name="Calculation 3 2" xfId="3949"/>
    <cellStyle name="Calculation 3 2 10" xfId="3950"/>
    <cellStyle name="Calculation 3 2 11" xfId="3951"/>
    <cellStyle name="Calculation 3 2 12" xfId="3952"/>
    <cellStyle name="Calculation 3 2 13" xfId="3953"/>
    <cellStyle name="Calculation 3 2 14" xfId="3954"/>
    <cellStyle name="Calculation 3 2 2" xfId="3955"/>
    <cellStyle name="Calculation 3 2 2 10" xfId="3956"/>
    <cellStyle name="Calculation 3 2 2 11" xfId="3957"/>
    <cellStyle name="Calculation 3 2 2 12" xfId="3958"/>
    <cellStyle name="Calculation 3 2 2 13" xfId="3959"/>
    <cellStyle name="Calculation 3 2 2 2" xfId="3960"/>
    <cellStyle name="Calculation 3 2 2 2 10" xfId="3961"/>
    <cellStyle name="Calculation 3 2 2 2 11" xfId="3962"/>
    <cellStyle name="Calculation 3 2 2 2 12" xfId="3963"/>
    <cellStyle name="Calculation 3 2 2 2 2" xfId="3964"/>
    <cellStyle name="Calculation 3 2 2 2 2 10" xfId="3965"/>
    <cellStyle name="Calculation 3 2 2 2 2 11" xfId="3966"/>
    <cellStyle name="Calculation 3 2 2 2 2 2" xfId="3967"/>
    <cellStyle name="Calculation 3 2 2 2 2 2 10" xfId="3968"/>
    <cellStyle name="Calculation 3 2 2 2 2 2 2" xfId="3969"/>
    <cellStyle name="Calculation 3 2 2 2 2 2 2 2" xfId="3970"/>
    <cellStyle name="Calculation 3 2 2 2 2 2 2 2 2" xfId="3971"/>
    <cellStyle name="Calculation 3 2 2 2 2 2 2 2 2 2" xfId="3972"/>
    <cellStyle name="Calculation 3 2 2 2 2 2 2 2 2 3" xfId="3973"/>
    <cellStyle name="Calculation 3 2 2 2 2 2 2 2 2 4" xfId="3974"/>
    <cellStyle name="Calculation 3 2 2 2 2 2 2 2 2 5" xfId="3975"/>
    <cellStyle name="Calculation 3 2 2 2 2 2 2 2 2 6" xfId="3976"/>
    <cellStyle name="Calculation 3 2 2 2 2 2 2 2 3" xfId="3977"/>
    <cellStyle name="Calculation 3 2 2 2 2 2 2 2 3 2" xfId="3978"/>
    <cellStyle name="Calculation 3 2 2 2 2 2 2 2 3 3" xfId="3979"/>
    <cellStyle name="Calculation 3 2 2 2 2 2 2 2 3 4" xfId="3980"/>
    <cellStyle name="Calculation 3 2 2 2 2 2 2 2 3 5" xfId="3981"/>
    <cellStyle name="Calculation 3 2 2 2 2 2 2 2 3 6" xfId="3982"/>
    <cellStyle name="Calculation 3 2 2 2 2 2 2 2 4" xfId="3983"/>
    <cellStyle name="Calculation 3 2 2 2 2 2 2 2 5" xfId="3984"/>
    <cellStyle name="Calculation 3 2 2 2 2 2 2 2 6" xfId="3985"/>
    <cellStyle name="Calculation 3 2 2 2 2 2 2 2 7" xfId="3986"/>
    <cellStyle name="Calculation 3 2 2 2 2 2 2 2 8" xfId="3987"/>
    <cellStyle name="Calculation 3 2 2 2 2 2 2 3" xfId="3988"/>
    <cellStyle name="Calculation 3 2 2 2 2 2 2 3 2" xfId="3989"/>
    <cellStyle name="Calculation 3 2 2 2 2 2 2 3 3" xfId="3990"/>
    <cellStyle name="Calculation 3 2 2 2 2 2 2 3 4" xfId="3991"/>
    <cellStyle name="Calculation 3 2 2 2 2 2 2 3 5" xfId="3992"/>
    <cellStyle name="Calculation 3 2 2 2 2 2 2 3 6" xfId="3993"/>
    <cellStyle name="Calculation 3 2 2 2 2 2 2 4" xfId="3994"/>
    <cellStyle name="Calculation 3 2 2 2 2 2 2 4 2" xfId="3995"/>
    <cellStyle name="Calculation 3 2 2 2 2 2 2 4 3" xfId="3996"/>
    <cellStyle name="Calculation 3 2 2 2 2 2 2 4 4" xfId="3997"/>
    <cellStyle name="Calculation 3 2 2 2 2 2 2 4 5" xfId="3998"/>
    <cellStyle name="Calculation 3 2 2 2 2 2 2 4 6" xfId="3999"/>
    <cellStyle name="Calculation 3 2 2 2 2 2 2 5" xfId="4000"/>
    <cellStyle name="Calculation 3 2 2 2 2 2 2 6" xfId="4001"/>
    <cellStyle name="Calculation 3 2 2 2 2 2 2 7" xfId="4002"/>
    <cellStyle name="Calculation 3 2 2 2 2 2 2 8" xfId="4003"/>
    <cellStyle name="Calculation 3 2 2 2 2 2 2 9" xfId="4004"/>
    <cellStyle name="Calculation 3 2 2 2 2 2 3" xfId="4005"/>
    <cellStyle name="Calculation 3 2 2 2 2 2 3 2" xfId="4006"/>
    <cellStyle name="Calculation 3 2 2 2 2 2 3 2 2" xfId="4007"/>
    <cellStyle name="Calculation 3 2 2 2 2 2 3 2 3" xfId="4008"/>
    <cellStyle name="Calculation 3 2 2 2 2 2 3 2 4" xfId="4009"/>
    <cellStyle name="Calculation 3 2 2 2 2 2 3 2 5" xfId="4010"/>
    <cellStyle name="Calculation 3 2 2 2 2 2 3 2 6" xfId="4011"/>
    <cellStyle name="Calculation 3 2 2 2 2 2 3 3" xfId="4012"/>
    <cellStyle name="Calculation 3 2 2 2 2 2 3 3 2" xfId="4013"/>
    <cellStyle name="Calculation 3 2 2 2 2 2 3 3 3" xfId="4014"/>
    <cellStyle name="Calculation 3 2 2 2 2 2 3 3 4" xfId="4015"/>
    <cellStyle name="Calculation 3 2 2 2 2 2 3 3 5" xfId="4016"/>
    <cellStyle name="Calculation 3 2 2 2 2 2 3 3 6" xfId="4017"/>
    <cellStyle name="Calculation 3 2 2 2 2 2 3 4" xfId="4018"/>
    <cellStyle name="Calculation 3 2 2 2 2 2 3 5" xfId="4019"/>
    <cellStyle name="Calculation 3 2 2 2 2 2 3 6" xfId="4020"/>
    <cellStyle name="Calculation 3 2 2 2 2 2 3 7" xfId="4021"/>
    <cellStyle name="Calculation 3 2 2 2 2 2 3 8" xfId="4022"/>
    <cellStyle name="Calculation 3 2 2 2 2 2 4" xfId="4023"/>
    <cellStyle name="Calculation 3 2 2 2 2 2 4 2" xfId="4024"/>
    <cellStyle name="Calculation 3 2 2 2 2 2 4 3" xfId="4025"/>
    <cellStyle name="Calculation 3 2 2 2 2 2 4 4" xfId="4026"/>
    <cellStyle name="Calculation 3 2 2 2 2 2 4 5" xfId="4027"/>
    <cellStyle name="Calculation 3 2 2 2 2 2 4 6" xfId="4028"/>
    <cellStyle name="Calculation 3 2 2 2 2 2 5" xfId="4029"/>
    <cellStyle name="Calculation 3 2 2 2 2 2 5 2" xfId="4030"/>
    <cellStyle name="Calculation 3 2 2 2 2 2 5 3" xfId="4031"/>
    <cellStyle name="Calculation 3 2 2 2 2 2 5 4" xfId="4032"/>
    <cellStyle name="Calculation 3 2 2 2 2 2 5 5" xfId="4033"/>
    <cellStyle name="Calculation 3 2 2 2 2 2 5 6" xfId="4034"/>
    <cellStyle name="Calculation 3 2 2 2 2 2 6" xfId="4035"/>
    <cellStyle name="Calculation 3 2 2 2 2 2 7" xfId="4036"/>
    <cellStyle name="Calculation 3 2 2 2 2 2 8" xfId="4037"/>
    <cellStyle name="Calculation 3 2 2 2 2 2 9" xfId="4038"/>
    <cellStyle name="Calculation 3 2 2 2 2 3" xfId="4039"/>
    <cellStyle name="Calculation 3 2 2 2 2 3 2" xfId="4040"/>
    <cellStyle name="Calculation 3 2 2 2 2 3 2 2" xfId="4041"/>
    <cellStyle name="Calculation 3 2 2 2 2 3 2 2 2" xfId="4042"/>
    <cellStyle name="Calculation 3 2 2 2 2 3 2 2 3" xfId="4043"/>
    <cellStyle name="Calculation 3 2 2 2 2 3 2 2 4" xfId="4044"/>
    <cellStyle name="Calculation 3 2 2 2 2 3 2 2 5" xfId="4045"/>
    <cellStyle name="Calculation 3 2 2 2 2 3 2 2 6" xfId="4046"/>
    <cellStyle name="Calculation 3 2 2 2 2 3 2 3" xfId="4047"/>
    <cellStyle name="Calculation 3 2 2 2 2 3 2 3 2" xfId="4048"/>
    <cellStyle name="Calculation 3 2 2 2 2 3 2 3 3" xfId="4049"/>
    <cellStyle name="Calculation 3 2 2 2 2 3 2 3 4" xfId="4050"/>
    <cellStyle name="Calculation 3 2 2 2 2 3 2 3 5" xfId="4051"/>
    <cellStyle name="Calculation 3 2 2 2 2 3 2 3 6" xfId="4052"/>
    <cellStyle name="Calculation 3 2 2 2 2 3 2 4" xfId="4053"/>
    <cellStyle name="Calculation 3 2 2 2 2 3 2 5" xfId="4054"/>
    <cellStyle name="Calculation 3 2 2 2 2 3 2 6" xfId="4055"/>
    <cellStyle name="Calculation 3 2 2 2 2 3 2 7" xfId="4056"/>
    <cellStyle name="Calculation 3 2 2 2 2 3 2 8" xfId="4057"/>
    <cellStyle name="Calculation 3 2 2 2 2 3 3" xfId="4058"/>
    <cellStyle name="Calculation 3 2 2 2 2 3 3 2" xfId="4059"/>
    <cellStyle name="Calculation 3 2 2 2 2 3 3 3" xfId="4060"/>
    <cellStyle name="Calculation 3 2 2 2 2 3 3 4" xfId="4061"/>
    <cellStyle name="Calculation 3 2 2 2 2 3 3 5" xfId="4062"/>
    <cellStyle name="Calculation 3 2 2 2 2 3 3 6" xfId="4063"/>
    <cellStyle name="Calculation 3 2 2 2 2 3 4" xfId="4064"/>
    <cellStyle name="Calculation 3 2 2 2 2 3 4 2" xfId="4065"/>
    <cellStyle name="Calculation 3 2 2 2 2 3 4 3" xfId="4066"/>
    <cellStyle name="Calculation 3 2 2 2 2 3 4 4" xfId="4067"/>
    <cellStyle name="Calculation 3 2 2 2 2 3 4 5" xfId="4068"/>
    <cellStyle name="Calculation 3 2 2 2 2 3 4 6" xfId="4069"/>
    <cellStyle name="Calculation 3 2 2 2 2 3 5" xfId="4070"/>
    <cellStyle name="Calculation 3 2 2 2 2 3 6" xfId="4071"/>
    <cellStyle name="Calculation 3 2 2 2 2 3 7" xfId="4072"/>
    <cellStyle name="Calculation 3 2 2 2 2 3 8" xfId="4073"/>
    <cellStyle name="Calculation 3 2 2 2 2 3 9" xfId="4074"/>
    <cellStyle name="Calculation 3 2 2 2 2 4" xfId="4075"/>
    <cellStyle name="Calculation 3 2 2 2 2 4 2" xfId="4076"/>
    <cellStyle name="Calculation 3 2 2 2 2 4 2 2" xfId="4077"/>
    <cellStyle name="Calculation 3 2 2 2 2 4 2 3" xfId="4078"/>
    <cellStyle name="Calculation 3 2 2 2 2 4 2 4" xfId="4079"/>
    <cellStyle name="Calculation 3 2 2 2 2 4 2 5" xfId="4080"/>
    <cellStyle name="Calculation 3 2 2 2 2 4 2 6" xfId="4081"/>
    <cellStyle name="Calculation 3 2 2 2 2 4 3" xfId="4082"/>
    <cellStyle name="Calculation 3 2 2 2 2 4 3 2" xfId="4083"/>
    <cellStyle name="Calculation 3 2 2 2 2 4 3 3" xfId="4084"/>
    <cellStyle name="Calculation 3 2 2 2 2 4 3 4" xfId="4085"/>
    <cellStyle name="Calculation 3 2 2 2 2 4 3 5" xfId="4086"/>
    <cellStyle name="Calculation 3 2 2 2 2 4 3 6" xfId="4087"/>
    <cellStyle name="Calculation 3 2 2 2 2 4 4" xfId="4088"/>
    <cellStyle name="Calculation 3 2 2 2 2 4 5" xfId="4089"/>
    <cellStyle name="Calculation 3 2 2 2 2 4 6" xfId="4090"/>
    <cellStyle name="Calculation 3 2 2 2 2 4 7" xfId="4091"/>
    <cellStyle name="Calculation 3 2 2 2 2 4 8" xfId="4092"/>
    <cellStyle name="Calculation 3 2 2 2 2 5" xfId="4093"/>
    <cellStyle name="Calculation 3 2 2 2 2 5 2" xfId="4094"/>
    <cellStyle name="Calculation 3 2 2 2 2 5 3" xfId="4095"/>
    <cellStyle name="Calculation 3 2 2 2 2 5 4" xfId="4096"/>
    <cellStyle name="Calculation 3 2 2 2 2 5 5" xfId="4097"/>
    <cellStyle name="Calculation 3 2 2 2 2 5 6" xfId="4098"/>
    <cellStyle name="Calculation 3 2 2 2 2 6" xfId="4099"/>
    <cellStyle name="Calculation 3 2 2 2 2 6 2" xfId="4100"/>
    <cellStyle name="Calculation 3 2 2 2 2 6 3" xfId="4101"/>
    <cellStyle name="Calculation 3 2 2 2 2 6 4" xfId="4102"/>
    <cellStyle name="Calculation 3 2 2 2 2 6 5" xfId="4103"/>
    <cellStyle name="Calculation 3 2 2 2 2 6 6" xfId="4104"/>
    <cellStyle name="Calculation 3 2 2 2 2 7" xfId="4105"/>
    <cellStyle name="Calculation 3 2 2 2 2 8" xfId="4106"/>
    <cellStyle name="Calculation 3 2 2 2 2 9" xfId="4107"/>
    <cellStyle name="Calculation 3 2 2 2 3" xfId="4108"/>
    <cellStyle name="Calculation 3 2 2 2 3 10" xfId="4109"/>
    <cellStyle name="Calculation 3 2 2 2 3 2" xfId="4110"/>
    <cellStyle name="Calculation 3 2 2 2 3 2 2" xfId="4111"/>
    <cellStyle name="Calculation 3 2 2 2 3 2 2 2" xfId="4112"/>
    <cellStyle name="Calculation 3 2 2 2 3 2 2 2 2" xfId="4113"/>
    <cellStyle name="Calculation 3 2 2 2 3 2 2 2 3" xfId="4114"/>
    <cellStyle name="Calculation 3 2 2 2 3 2 2 2 4" xfId="4115"/>
    <cellStyle name="Calculation 3 2 2 2 3 2 2 2 5" xfId="4116"/>
    <cellStyle name="Calculation 3 2 2 2 3 2 2 2 6" xfId="4117"/>
    <cellStyle name="Calculation 3 2 2 2 3 2 2 3" xfId="4118"/>
    <cellStyle name="Calculation 3 2 2 2 3 2 2 3 2" xfId="4119"/>
    <cellStyle name="Calculation 3 2 2 2 3 2 2 3 3" xfId="4120"/>
    <cellStyle name="Calculation 3 2 2 2 3 2 2 3 4" xfId="4121"/>
    <cellStyle name="Calculation 3 2 2 2 3 2 2 3 5" xfId="4122"/>
    <cellStyle name="Calculation 3 2 2 2 3 2 2 3 6" xfId="4123"/>
    <cellStyle name="Calculation 3 2 2 2 3 2 2 4" xfId="4124"/>
    <cellStyle name="Calculation 3 2 2 2 3 2 2 5" xfId="4125"/>
    <cellStyle name="Calculation 3 2 2 2 3 2 2 6" xfId="4126"/>
    <cellStyle name="Calculation 3 2 2 2 3 2 2 7" xfId="4127"/>
    <cellStyle name="Calculation 3 2 2 2 3 2 2 8" xfId="4128"/>
    <cellStyle name="Calculation 3 2 2 2 3 2 3" xfId="4129"/>
    <cellStyle name="Calculation 3 2 2 2 3 2 3 2" xfId="4130"/>
    <cellStyle name="Calculation 3 2 2 2 3 2 3 3" xfId="4131"/>
    <cellStyle name="Calculation 3 2 2 2 3 2 3 4" xfId="4132"/>
    <cellStyle name="Calculation 3 2 2 2 3 2 3 5" xfId="4133"/>
    <cellStyle name="Calculation 3 2 2 2 3 2 3 6" xfId="4134"/>
    <cellStyle name="Calculation 3 2 2 2 3 2 4" xfId="4135"/>
    <cellStyle name="Calculation 3 2 2 2 3 2 4 2" xfId="4136"/>
    <cellStyle name="Calculation 3 2 2 2 3 2 4 3" xfId="4137"/>
    <cellStyle name="Calculation 3 2 2 2 3 2 4 4" xfId="4138"/>
    <cellStyle name="Calculation 3 2 2 2 3 2 4 5" xfId="4139"/>
    <cellStyle name="Calculation 3 2 2 2 3 2 4 6" xfId="4140"/>
    <cellStyle name="Calculation 3 2 2 2 3 2 5" xfId="4141"/>
    <cellStyle name="Calculation 3 2 2 2 3 2 6" xfId="4142"/>
    <cellStyle name="Calculation 3 2 2 2 3 2 7" xfId="4143"/>
    <cellStyle name="Calculation 3 2 2 2 3 2 8" xfId="4144"/>
    <cellStyle name="Calculation 3 2 2 2 3 2 9" xfId="4145"/>
    <cellStyle name="Calculation 3 2 2 2 3 3" xfId="4146"/>
    <cellStyle name="Calculation 3 2 2 2 3 3 2" xfId="4147"/>
    <cellStyle name="Calculation 3 2 2 2 3 3 2 2" xfId="4148"/>
    <cellStyle name="Calculation 3 2 2 2 3 3 2 3" xfId="4149"/>
    <cellStyle name="Calculation 3 2 2 2 3 3 2 4" xfId="4150"/>
    <cellStyle name="Calculation 3 2 2 2 3 3 2 5" xfId="4151"/>
    <cellStyle name="Calculation 3 2 2 2 3 3 2 6" xfId="4152"/>
    <cellStyle name="Calculation 3 2 2 2 3 3 3" xfId="4153"/>
    <cellStyle name="Calculation 3 2 2 2 3 3 3 2" xfId="4154"/>
    <cellStyle name="Calculation 3 2 2 2 3 3 3 3" xfId="4155"/>
    <cellStyle name="Calculation 3 2 2 2 3 3 3 4" xfId="4156"/>
    <cellStyle name="Calculation 3 2 2 2 3 3 3 5" xfId="4157"/>
    <cellStyle name="Calculation 3 2 2 2 3 3 3 6" xfId="4158"/>
    <cellStyle name="Calculation 3 2 2 2 3 3 4" xfId="4159"/>
    <cellStyle name="Calculation 3 2 2 2 3 3 5" xfId="4160"/>
    <cellStyle name="Calculation 3 2 2 2 3 3 6" xfId="4161"/>
    <cellStyle name="Calculation 3 2 2 2 3 3 7" xfId="4162"/>
    <cellStyle name="Calculation 3 2 2 2 3 3 8" xfId="4163"/>
    <cellStyle name="Calculation 3 2 2 2 3 4" xfId="4164"/>
    <cellStyle name="Calculation 3 2 2 2 3 4 2" xfId="4165"/>
    <cellStyle name="Calculation 3 2 2 2 3 4 3" xfId="4166"/>
    <cellStyle name="Calculation 3 2 2 2 3 4 4" xfId="4167"/>
    <cellStyle name="Calculation 3 2 2 2 3 4 5" xfId="4168"/>
    <cellStyle name="Calculation 3 2 2 2 3 4 6" xfId="4169"/>
    <cellStyle name="Calculation 3 2 2 2 3 5" xfId="4170"/>
    <cellStyle name="Calculation 3 2 2 2 3 5 2" xfId="4171"/>
    <cellStyle name="Calculation 3 2 2 2 3 5 3" xfId="4172"/>
    <cellStyle name="Calculation 3 2 2 2 3 5 4" xfId="4173"/>
    <cellStyle name="Calculation 3 2 2 2 3 5 5" xfId="4174"/>
    <cellStyle name="Calculation 3 2 2 2 3 5 6" xfId="4175"/>
    <cellStyle name="Calculation 3 2 2 2 3 6" xfId="4176"/>
    <cellStyle name="Calculation 3 2 2 2 3 7" xfId="4177"/>
    <cellStyle name="Calculation 3 2 2 2 3 8" xfId="4178"/>
    <cellStyle name="Calculation 3 2 2 2 3 9" xfId="4179"/>
    <cellStyle name="Calculation 3 2 2 2 4" xfId="4180"/>
    <cellStyle name="Calculation 3 2 2 2 4 2" xfId="4181"/>
    <cellStyle name="Calculation 3 2 2 2 4 2 2" xfId="4182"/>
    <cellStyle name="Calculation 3 2 2 2 4 2 2 2" xfId="4183"/>
    <cellStyle name="Calculation 3 2 2 2 4 2 2 3" xfId="4184"/>
    <cellStyle name="Calculation 3 2 2 2 4 2 2 4" xfId="4185"/>
    <cellStyle name="Calculation 3 2 2 2 4 2 2 5" xfId="4186"/>
    <cellStyle name="Calculation 3 2 2 2 4 2 2 6" xfId="4187"/>
    <cellStyle name="Calculation 3 2 2 2 4 2 3" xfId="4188"/>
    <cellStyle name="Calculation 3 2 2 2 4 2 3 2" xfId="4189"/>
    <cellStyle name="Calculation 3 2 2 2 4 2 3 3" xfId="4190"/>
    <cellStyle name="Calculation 3 2 2 2 4 2 3 4" xfId="4191"/>
    <cellStyle name="Calculation 3 2 2 2 4 2 3 5" xfId="4192"/>
    <cellStyle name="Calculation 3 2 2 2 4 2 3 6" xfId="4193"/>
    <cellStyle name="Calculation 3 2 2 2 4 2 4" xfId="4194"/>
    <cellStyle name="Calculation 3 2 2 2 4 2 5" xfId="4195"/>
    <cellStyle name="Calculation 3 2 2 2 4 2 6" xfId="4196"/>
    <cellStyle name="Calculation 3 2 2 2 4 2 7" xfId="4197"/>
    <cellStyle name="Calculation 3 2 2 2 4 2 8" xfId="4198"/>
    <cellStyle name="Calculation 3 2 2 2 4 3" xfId="4199"/>
    <cellStyle name="Calculation 3 2 2 2 4 3 2" xfId="4200"/>
    <cellStyle name="Calculation 3 2 2 2 4 3 3" xfId="4201"/>
    <cellStyle name="Calculation 3 2 2 2 4 3 4" xfId="4202"/>
    <cellStyle name="Calculation 3 2 2 2 4 3 5" xfId="4203"/>
    <cellStyle name="Calculation 3 2 2 2 4 3 6" xfId="4204"/>
    <cellStyle name="Calculation 3 2 2 2 4 4" xfId="4205"/>
    <cellStyle name="Calculation 3 2 2 2 4 4 2" xfId="4206"/>
    <cellStyle name="Calculation 3 2 2 2 4 4 3" xfId="4207"/>
    <cellStyle name="Calculation 3 2 2 2 4 4 4" xfId="4208"/>
    <cellStyle name="Calculation 3 2 2 2 4 4 5" xfId="4209"/>
    <cellStyle name="Calculation 3 2 2 2 4 4 6" xfId="4210"/>
    <cellStyle name="Calculation 3 2 2 2 4 5" xfId="4211"/>
    <cellStyle name="Calculation 3 2 2 2 4 6" xfId="4212"/>
    <cellStyle name="Calculation 3 2 2 2 4 7" xfId="4213"/>
    <cellStyle name="Calculation 3 2 2 2 4 8" xfId="4214"/>
    <cellStyle name="Calculation 3 2 2 2 4 9" xfId="4215"/>
    <cellStyle name="Calculation 3 2 2 2 5" xfId="4216"/>
    <cellStyle name="Calculation 3 2 2 2 5 2" xfId="4217"/>
    <cellStyle name="Calculation 3 2 2 2 5 2 2" xfId="4218"/>
    <cellStyle name="Calculation 3 2 2 2 5 2 3" xfId="4219"/>
    <cellStyle name="Calculation 3 2 2 2 5 2 4" xfId="4220"/>
    <cellStyle name="Calculation 3 2 2 2 5 2 5" xfId="4221"/>
    <cellStyle name="Calculation 3 2 2 2 5 2 6" xfId="4222"/>
    <cellStyle name="Calculation 3 2 2 2 5 3" xfId="4223"/>
    <cellStyle name="Calculation 3 2 2 2 5 3 2" xfId="4224"/>
    <cellStyle name="Calculation 3 2 2 2 5 3 3" xfId="4225"/>
    <cellStyle name="Calculation 3 2 2 2 5 3 4" xfId="4226"/>
    <cellStyle name="Calculation 3 2 2 2 5 3 5" xfId="4227"/>
    <cellStyle name="Calculation 3 2 2 2 5 3 6" xfId="4228"/>
    <cellStyle name="Calculation 3 2 2 2 5 4" xfId="4229"/>
    <cellStyle name="Calculation 3 2 2 2 5 5" xfId="4230"/>
    <cellStyle name="Calculation 3 2 2 2 5 6" xfId="4231"/>
    <cellStyle name="Calculation 3 2 2 2 5 7" xfId="4232"/>
    <cellStyle name="Calculation 3 2 2 2 5 8" xfId="4233"/>
    <cellStyle name="Calculation 3 2 2 2 6" xfId="4234"/>
    <cellStyle name="Calculation 3 2 2 2 6 2" xfId="4235"/>
    <cellStyle name="Calculation 3 2 2 2 6 3" xfId="4236"/>
    <cellStyle name="Calculation 3 2 2 2 6 4" xfId="4237"/>
    <cellStyle name="Calculation 3 2 2 2 6 5" xfId="4238"/>
    <cellStyle name="Calculation 3 2 2 2 6 6" xfId="4239"/>
    <cellStyle name="Calculation 3 2 2 2 7" xfId="4240"/>
    <cellStyle name="Calculation 3 2 2 2 7 2" xfId="4241"/>
    <cellStyle name="Calculation 3 2 2 2 7 3" xfId="4242"/>
    <cellStyle name="Calculation 3 2 2 2 7 4" xfId="4243"/>
    <cellStyle name="Calculation 3 2 2 2 7 5" xfId="4244"/>
    <cellStyle name="Calculation 3 2 2 2 7 6" xfId="4245"/>
    <cellStyle name="Calculation 3 2 2 2 8" xfId="4246"/>
    <cellStyle name="Calculation 3 2 2 2 9" xfId="4247"/>
    <cellStyle name="Calculation 3 2 2 3" xfId="4248"/>
    <cellStyle name="Calculation 3 2 2 3 10" xfId="4249"/>
    <cellStyle name="Calculation 3 2 2 3 11" xfId="4250"/>
    <cellStyle name="Calculation 3 2 2 3 2" xfId="4251"/>
    <cellStyle name="Calculation 3 2 2 3 2 10" xfId="4252"/>
    <cellStyle name="Calculation 3 2 2 3 2 2" xfId="4253"/>
    <cellStyle name="Calculation 3 2 2 3 2 2 2" xfId="4254"/>
    <cellStyle name="Calculation 3 2 2 3 2 2 2 2" xfId="4255"/>
    <cellStyle name="Calculation 3 2 2 3 2 2 2 2 2" xfId="4256"/>
    <cellStyle name="Calculation 3 2 2 3 2 2 2 2 3" xfId="4257"/>
    <cellStyle name="Calculation 3 2 2 3 2 2 2 2 4" xfId="4258"/>
    <cellStyle name="Calculation 3 2 2 3 2 2 2 2 5" xfId="4259"/>
    <cellStyle name="Calculation 3 2 2 3 2 2 2 2 6" xfId="4260"/>
    <cellStyle name="Calculation 3 2 2 3 2 2 2 3" xfId="4261"/>
    <cellStyle name="Calculation 3 2 2 3 2 2 2 3 2" xfId="4262"/>
    <cellStyle name="Calculation 3 2 2 3 2 2 2 3 3" xfId="4263"/>
    <cellStyle name="Calculation 3 2 2 3 2 2 2 3 4" xfId="4264"/>
    <cellStyle name="Calculation 3 2 2 3 2 2 2 3 5" xfId="4265"/>
    <cellStyle name="Calculation 3 2 2 3 2 2 2 3 6" xfId="4266"/>
    <cellStyle name="Calculation 3 2 2 3 2 2 2 4" xfId="4267"/>
    <cellStyle name="Calculation 3 2 2 3 2 2 2 5" xfId="4268"/>
    <cellStyle name="Calculation 3 2 2 3 2 2 2 6" xfId="4269"/>
    <cellStyle name="Calculation 3 2 2 3 2 2 2 7" xfId="4270"/>
    <cellStyle name="Calculation 3 2 2 3 2 2 2 8" xfId="4271"/>
    <cellStyle name="Calculation 3 2 2 3 2 2 3" xfId="4272"/>
    <cellStyle name="Calculation 3 2 2 3 2 2 3 2" xfId="4273"/>
    <cellStyle name="Calculation 3 2 2 3 2 2 3 3" xfId="4274"/>
    <cellStyle name="Calculation 3 2 2 3 2 2 3 4" xfId="4275"/>
    <cellStyle name="Calculation 3 2 2 3 2 2 3 5" xfId="4276"/>
    <cellStyle name="Calculation 3 2 2 3 2 2 3 6" xfId="4277"/>
    <cellStyle name="Calculation 3 2 2 3 2 2 4" xfId="4278"/>
    <cellStyle name="Calculation 3 2 2 3 2 2 4 2" xfId="4279"/>
    <cellStyle name="Calculation 3 2 2 3 2 2 4 3" xfId="4280"/>
    <cellStyle name="Calculation 3 2 2 3 2 2 4 4" xfId="4281"/>
    <cellStyle name="Calculation 3 2 2 3 2 2 4 5" xfId="4282"/>
    <cellStyle name="Calculation 3 2 2 3 2 2 4 6" xfId="4283"/>
    <cellStyle name="Calculation 3 2 2 3 2 2 5" xfId="4284"/>
    <cellStyle name="Calculation 3 2 2 3 2 2 6" xfId="4285"/>
    <cellStyle name="Calculation 3 2 2 3 2 2 7" xfId="4286"/>
    <cellStyle name="Calculation 3 2 2 3 2 2 8" xfId="4287"/>
    <cellStyle name="Calculation 3 2 2 3 2 2 9" xfId="4288"/>
    <cellStyle name="Calculation 3 2 2 3 2 3" xfId="4289"/>
    <cellStyle name="Calculation 3 2 2 3 2 3 2" xfId="4290"/>
    <cellStyle name="Calculation 3 2 2 3 2 3 2 2" xfId="4291"/>
    <cellStyle name="Calculation 3 2 2 3 2 3 2 3" xfId="4292"/>
    <cellStyle name="Calculation 3 2 2 3 2 3 2 4" xfId="4293"/>
    <cellStyle name="Calculation 3 2 2 3 2 3 2 5" xfId="4294"/>
    <cellStyle name="Calculation 3 2 2 3 2 3 2 6" xfId="4295"/>
    <cellStyle name="Calculation 3 2 2 3 2 3 3" xfId="4296"/>
    <cellStyle name="Calculation 3 2 2 3 2 3 3 2" xfId="4297"/>
    <cellStyle name="Calculation 3 2 2 3 2 3 3 3" xfId="4298"/>
    <cellStyle name="Calculation 3 2 2 3 2 3 3 4" xfId="4299"/>
    <cellStyle name="Calculation 3 2 2 3 2 3 3 5" xfId="4300"/>
    <cellStyle name="Calculation 3 2 2 3 2 3 3 6" xfId="4301"/>
    <cellStyle name="Calculation 3 2 2 3 2 3 4" xfId="4302"/>
    <cellStyle name="Calculation 3 2 2 3 2 3 5" xfId="4303"/>
    <cellStyle name="Calculation 3 2 2 3 2 3 6" xfId="4304"/>
    <cellStyle name="Calculation 3 2 2 3 2 3 7" xfId="4305"/>
    <cellStyle name="Calculation 3 2 2 3 2 3 8" xfId="4306"/>
    <cellStyle name="Calculation 3 2 2 3 2 4" xfId="4307"/>
    <cellStyle name="Calculation 3 2 2 3 2 4 2" xfId="4308"/>
    <cellStyle name="Calculation 3 2 2 3 2 4 3" xfId="4309"/>
    <cellStyle name="Calculation 3 2 2 3 2 4 4" xfId="4310"/>
    <cellStyle name="Calculation 3 2 2 3 2 4 5" xfId="4311"/>
    <cellStyle name="Calculation 3 2 2 3 2 4 6" xfId="4312"/>
    <cellStyle name="Calculation 3 2 2 3 2 5" xfId="4313"/>
    <cellStyle name="Calculation 3 2 2 3 2 5 2" xfId="4314"/>
    <cellStyle name="Calculation 3 2 2 3 2 5 3" xfId="4315"/>
    <cellStyle name="Calculation 3 2 2 3 2 5 4" xfId="4316"/>
    <cellStyle name="Calculation 3 2 2 3 2 5 5" xfId="4317"/>
    <cellStyle name="Calculation 3 2 2 3 2 5 6" xfId="4318"/>
    <cellStyle name="Calculation 3 2 2 3 2 6" xfId="4319"/>
    <cellStyle name="Calculation 3 2 2 3 2 7" xfId="4320"/>
    <cellStyle name="Calculation 3 2 2 3 2 8" xfId="4321"/>
    <cellStyle name="Calculation 3 2 2 3 2 9" xfId="4322"/>
    <cellStyle name="Calculation 3 2 2 3 3" xfId="4323"/>
    <cellStyle name="Calculation 3 2 2 3 3 2" xfId="4324"/>
    <cellStyle name="Calculation 3 2 2 3 3 2 2" xfId="4325"/>
    <cellStyle name="Calculation 3 2 2 3 3 2 2 2" xfId="4326"/>
    <cellStyle name="Calculation 3 2 2 3 3 2 2 3" xfId="4327"/>
    <cellStyle name="Calculation 3 2 2 3 3 2 2 4" xfId="4328"/>
    <cellStyle name="Calculation 3 2 2 3 3 2 2 5" xfId="4329"/>
    <cellStyle name="Calculation 3 2 2 3 3 2 2 6" xfId="4330"/>
    <cellStyle name="Calculation 3 2 2 3 3 2 3" xfId="4331"/>
    <cellStyle name="Calculation 3 2 2 3 3 2 3 2" xfId="4332"/>
    <cellStyle name="Calculation 3 2 2 3 3 2 3 3" xfId="4333"/>
    <cellStyle name="Calculation 3 2 2 3 3 2 3 4" xfId="4334"/>
    <cellStyle name="Calculation 3 2 2 3 3 2 3 5" xfId="4335"/>
    <cellStyle name="Calculation 3 2 2 3 3 2 3 6" xfId="4336"/>
    <cellStyle name="Calculation 3 2 2 3 3 2 4" xfId="4337"/>
    <cellStyle name="Calculation 3 2 2 3 3 2 5" xfId="4338"/>
    <cellStyle name="Calculation 3 2 2 3 3 2 6" xfId="4339"/>
    <cellStyle name="Calculation 3 2 2 3 3 2 7" xfId="4340"/>
    <cellStyle name="Calculation 3 2 2 3 3 2 8" xfId="4341"/>
    <cellStyle name="Calculation 3 2 2 3 3 3" xfId="4342"/>
    <cellStyle name="Calculation 3 2 2 3 3 3 2" xfId="4343"/>
    <cellStyle name="Calculation 3 2 2 3 3 3 3" xfId="4344"/>
    <cellStyle name="Calculation 3 2 2 3 3 3 4" xfId="4345"/>
    <cellStyle name="Calculation 3 2 2 3 3 3 5" xfId="4346"/>
    <cellStyle name="Calculation 3 2 2 3 3 3 6" xfId="4347"/>
    <cellStyle name="Calculation 3 2 2 3 3 4" xfId="4348"/>
    <cellStyle name="Calculation 3 2 2 3 3 4 2" xfId="4349"/>
    <cellStyle name="Calculation 3 2 2 3 3 4 3" xfId="4350"/>
    <cellStyle name="Calculation 3 2 2 3 3 4 4" xfId="4351"/>
    <cellStyle name="Calculation 3 2 2 3 3 4 5" xfId="4352"/>
    <cellStyle name="Calculation 3 2 2 3 3 4 6" xfId="4353"/>
    <cellStyle name="Calculation 3 2 2 3 3 5" xfId="4354"/>
    <cellStyle name="Calculation 3 2 2 3 3 6" xfId="4355"/>
    <cellStyle name="Calculation 3 2 2 3 3 7" xfId="4356"/>
    <cellStyle name="Calculation 3 2 2 3 3 8" xfId="4357"/>
    <cellStyle name="Calculation 3 2 2 3 3 9" xfId="4358"/>
    <cellStyle name="Calculation 3 2 2 3 4" xfId="4359"/>
    <cellStyle name="Calculation 3 2 2 3 4 2" xfId="4360"/>
    <cellStyle name="Calculation 3 2 2 3 4 2 2" xfId="4361"/>
    <cellStyle name="Calculation 3 2 2 3 4 2 3" xfId="4362"/>
    <cellStyle name="Calculation 3 2 2 3 4 2 4" xfId="4363"/>
    <cellStyle name="Calculation 3 2 2 3 4 2 5" xfId="4364"/>
    <cellStyle name="Calculation 3 2 2 3 4 2 6" xfId="4365"/>
    <cellStyle name="Calculation 3 2 2 3 4 3" xfId="4366"/>
    <cellStyle name="Calculation 3 2 2 3 4 3 2" xfId="4367"/>
    <cellStyle name="Calculation 3 2 2 3 4 3 3" xfId="4368"/>
    <cellStyle name="Calculation 3 2 2 3 4 3 4" xfId="4369"/>
    <cellStyle name="Calculation 3 2 2 3 4 3 5" xfId="4370"/>
    <cellStyle name="Calculation 3 2 2 3 4 3 6" xfId="4371"/>
    <cellStyle name="Calculation 3 2 2 3 4 4" xfId="4372"/>
    <cellStyle name="Calculation 3 2 2 3 4 5" xfId="4373"/>
    <cellStyle name="Calculation 3 2 2 3 4 6" xfId="4374"/>
    <cellStyle name="Calculation 3 2 2 3 4 7" xfId="4375"/>
    <cellStyle name="Calculation 3 2 2 3 4 8" xfId="4376"/>
    <cellStyle name="Calculation 3 2 2 3 5" xfId="4377"/>
    <cellStyle name="Calculation 3 2 2 3 5 2" xfId="4378"/>
    <cellStyle name="Calculation 3 2 2 3 5 3" xfId="4379"/>
    <cellStyle name="Calculation 3 2 2 3 5 4" xfId="4380"/>
    <cellStyle name="Calculation 3 2 2 3 5 5" xfId="4381"/>
    <cellStyle name="Calculation 3 2 2 3 5 6" xfId="4382"/>
    <cellStyle name="Calculation 3 2 2 3 6" xfId="4383"/>
    <cellStyle name="Calculation 3 2 2 3 6 2" xfId="4384"/>
    <cellStyle name="Calculation 3 2 2 3 6 3" xfId="4385"/>
    <cellStyle name="Calculation 3 2 2 3 6 4" xfId="4386"/>
    <cellStyle name="Calculation 3 2 2 3 6 5" xfId="4387"/>
    <cellStyle name="Calculation 3 2 2 3 6 6" xfId="4388"/>
    <cellStyle name="Calculation 3 2 2 3 7" xfId="4389"/>
    <cellStyle name="Calculation 3 2 2 3 8" xfId="4390"/>
    <cellStyle name="Calculation 3 2 2 3 9" xfId="4391"/>
    <cellStyle name="Calculation 3 2 2 4" xfId="4392"/>
    <cellStyle name="Calculation 3 2 2 4 10" xfId="4393"/>
    <cellStyle name="Calculation 3 2 2 4 2" xfId="4394"/>
    <cellStyle name="Calculation 3 2 2 4 2 2" xfId="4395"/>
    <cellStyle name="Calculation 3 2 2 4 2 2 2" xfId="4396"/>
    <cellStyle name="Calculation 3 2 2 4 2 2 2 2" xfId="4397"/>
    <cellStyle name="Calculation 3 2 2 4 2 2 2 3" xfId="4398"/>
    <cellStyle name="Calculation 3 2 2 4 2 2 2 4" xfId="4399"/>
    <cellStyle name="Calculation 3 2 2 4 2 2 2 5" xfId="4400"/>
    <cellStyle name="Calculation 3 2 2 4 2 2 2 6" xfId="4401"/>
    <cellStyle name="Calculation 3 2 2 4 2 2 3" xfId="4402"/>
    <cellStyle name="Calculation 3 2 2 4 2 2 3 2" xfId="4403"/>
    <cellStyle name="Calculation 3 2 2 4 2 2 3 3" xfId="4404"/>
    <cellStyle name="Calculation 3 2 2 4 2 2 3 4" xfId="4405"/>
    <cellStyle name="Calculation 3 2 2 4 2 2 3 5" xfId="4406"/>
    <cellStyle name="Calculation 3 2 2 4 2 2 3 6" xfId="4407"/>
    <cellStyle name="Calculation 3 2 2 4 2 2 4" xfId="4408"/>
    <cellStyle name="Calculation 3 2 2 4 2 2 5" xfId="4409"/>
    <cellStyle name="Calculation 3 2 2 4 2 2 6" xfId="4410"/>
    <cellStyle name="Calculation 3 2 2 4 2 2 7" xfId="4411"/>
    <cellStyle name="Calculation 3 2 2 4 2 2 8" xfId="4412"/>
    <cellStyle name="Calculation 3 2 2 4 2 3" xfId="4413"/>
    <cellStyle name="Calculation 3 2 2 4 2 3 2" xfId="4414"/>
    <cellStyle name="Calculation 3 2 2 4 2 3 3" xfId="4415"/>
    <cellStyle name="Calculation 3 2 2 4 2 3 4" xfId="4416"/>
    <cellStyle name="Calculation 3 2 2 4 2 3 5" xfId="4417"/>
    <cellStyle name="Calculation 3 2 2 4 2 3 6" xfId="4418"/>
    <cellStyle name="Calculation 3 2 2 4 2 4" xfId="4419"/>
    <cellStyle name="Calculation 3 2 2 4 2 4 2" xfId="4420"/>
    <cellStyle name="Calculation 3 2 2 4 2 4 3" xfId="4421"/>
    <cellStyle name="Calculation 3 2 2 4 2 4 4" xfId="4422"/>
    <cellStyle name="Calculation 3 2 2 4 2 4 5" xfId="4423"/>
    <cellStyle name="Calculation 3 2 2 4 2 4 6" xfId="4424"/>
    <cellStyle name="Calculation 3 2 2 4 2 5" xfId="4425"/>
    <cellStyle name="Calculation 3 2 2 4 2 6" xfId="4426"/>
    <cellStyle name="Calculation 3 2 2 4 2 7" xfId="4427"/>
    <cellStyle name="Calculation 3 2 2 4 2 8" xfId="4428"/>
    <cellStyle name="Calculation 3 2 2 4 2 9" xfId="4429"/>
    <cellStyle name="Calculation 3 2 2 4 3" xfId="4430"/>
    <cellStyle name="Calculation 3 2 2 4 3 2" xfId="4431"/>
    <cellStyle name="Calculation 3 2 2 4 3 2 2" xfId="4432"/>
    <cellStyle name="Calculation 3 2 2 4 3 2 3" xfId="4433"/>
    <cellStyle name="Calculation 3 2 2 4 3 2 4" xfId="4434"/>
    <cellStyle name="Calculation 3 2 2 4 3 2 5" xfId="4435"/>
    <cellStyle name="Calculation 3 2 2 4 3 2 6" xfId="4436"/>
    <cellStyle name="Calculation 3 2 2 4 3 3" xfId="4437"/>
    <cellStyle name="Calculation 3 2 2 4 3 3 2" xfId="4438"/>
    <cellStyle name="Calculation 3 2 2 4 3 3 3" xfId="4439"/>
    <cellStyle name="Calculation 3 2 2 4 3 3 4" xfId="4440"/>
    <cellStyle name="Calculation 3 2 2 4 3 3 5" xfId="4441"/>
    <cellStyle name="Calculation 3 2 2 4 3 3 6" xfId="4442"/>
    <cellStyle name="Calculation 3 2 2 4 3 4" xfId="4443"/>
    <cellStyle name="Calculation 3 2 2 4 3 5" xfId="4444"/>
    <cellStyle name="Calculation 3 2 2 4 3 6" xfId="4445"/>
    <cellStyle name="Calculation 3 2 2 4 3 7" xfId="4446"/>
    <cellStyle name="Calculation 3 2 2 4 3 8" xfId="4447"/>
    <cellStyle name="Calculation 3 2 2 4 4" xfId="4448"/>
    <cellStyle name="Calculation 3 2 2 4 4 2" xfId="4449"/>
    <cellStyle name="Calculation 3 2 2 4 4 3" xfId="4450"/>
    <cellStyle name="Calculation 3 2 2 4 4 4" xfId="4451"/>
    <cellStyle name="Calculation 3 2 2 4 4 5" xfId="4452"/>
    <cellStyle name="Calculation 3 2 2 4 4 6" xfId="4453"/>
    <cellStyle name="Calculation 3 2 2 4 5" xfId="4454"/>
    <cellStyle name="Calculation 3 2 2 4 5 2" xfId="4455"/>
    <cellStyle name="Calculation 3 2 2 4 5 3" xfId="4456"/>
    <cellStyle name="Calculation 3 2 2 4 5 4" xfId="4457"/>
    <cellStyle name="Calculation 3 2 2 4 5 5" xfId="4458"/>
    <cellStyle name="Calculation 3 2 2 4 5 6" xfId="4459"/>
    <cellStyle name="Calculation 3 2 2 4 6" xfId="4460"/>
    <cellStyle name="Calculation 3 2 2 4 7" xfId="4461"/>
    <cellStyle name="Calculation 3 2 2 4 8" xfId="4462"/>
    <cellStyle name="Calculation 3 2 2 4 9" xfId="4463"/>
    <cellStyle name="Calculation 3 2 2 5" xfId="4464"/>
    <cellStyle name="Calculation 3 2 2 5 2" xfId="4465"/>
    <cellStyle name="Calculation 3 2 2 5 2 2" xfId="4466"/>
    <cellStyle name="Calculation 3 2 2 5 2 2 2" xfId="4467"/>
    <cellStyle name="Calculation 3 2 2 5 2 2 3" xfId="4468"/>
    <cellStyle name="Calculation 3 2 2 5 2 2 4" xfId="4469"/>
    <cellStyle name="Calculation 3 2 2 5 2 2 5" xfId="4470"/>
    <cellStyle name="Calculation 3 2 2 5 2 2 6" xfId="4471"/>
    <cellStyle name="Calculation 3 2 2 5 2 3" xfId="4472"/>
    <cellStyle name="Calculation 3 2 2 5 2 3 2" xfId="4473"/>
    <cellStyle name="Calculation 3 2 2 5 2 3 3" xfId="4474"/>
    <cellStyle name="Calculation 3 2 2 5 2 3 4" xfId="4475"/>
    <cellStyle name="Calculation 3 2 2 5 2 3 5" xfId="4476"/>
    <cellStyle name="Calculation 3 2 2 5 2 3 6" xfId="4477"/>
    <cellStyle name="Calculation 3 2 2 5 2 4" xfId="4478"/>
    <cellStyle name="Calculation 3 2 2 5 2 5" xfId="4479"/>
    <cellStyle name="Calculation 3 2 2 5 2 6" xfId="4480"/>
    <cellStyle name="Calculation 3 2 2 5 2 7" xfId="4481"/>
    <cellStyle name="Calculation 3 2 2 5 2 8" xfId="4482"/>
    <cellStyle name="Calculation 3 2 2 5 3" xfId="4483"/>
    <cellStyle name="Calculation 3 2 2 5 3 2" xfId="4484"/>
    <cellStyle name="Calculation 3 2 2 5 3 3" xfId="4485"/>
    <cellStyle name="Calculation 3 2 2 5 3 4" xfId="4486"/>
    <cellStyle name="Calculation 3 2 2 5 3 5" xfId="4487"/>
    <cellStyle name="Calculation 3 2 2 5 3 6" xfId="4488"/>
    <cellStyle name="Calculation 3 2 2 5 4" xfId="4489"/>
    <cellStyle name="Calculation 3 2 2 5 4 2" xfId="4490"/>
    <cellStyle name="Calculation 3 2 2 5 4 3" xfId="4491"/>
    <cellStyle name="Calculation 3 2 2 5 4 4" xfId="4492"/>
    <cellStyle name="Calculation 3 2 2 5 4 5" xfId="4493"/>
    <cellStyle name="Calculation 3 2 2 5 4 6" xfId="4494"/>
    <cellStyle name="Calculation 3 2 2 5 5" xfId="4495"/>
    <cellStyle name="Calculation 3 2 2 5 6" xfId="4496"/>
    <cellStyle name="Calculation 3 2 2 5 7" xfId="4497"/>
    <cellStyle name="Calculation 3 2 2 5 8" xfId="4498"/>
    <cellStyle name="Calculation 3 2 2 5 9" xfId="4499"/>
    <cellStyle name="Calculation 3 2 2 6" xfId="4500"/>
    <cellStyle name="Calculation 3 2 2 6 2" xfId="4501"/>
    <cellStyle name="Calculation 3 2 2 6 2 2" xfId="4502"/>
    <cellStyle name="Calculation 3 2 2 6 2 3" xfId="4503"/>
    <cellStyle name="Calculation 3 2 2 6 2 4" xfId="4504"/>
    <cellStyle name="Calculation 3 2 2 6 2 5" xfId="4505"/>
    <cellStyle name="Calculation 3 2 2 6 2 6" xfId="4506"/>
    <cellStyle name="Calculation 3 2 2 6 3" xfId="4507"/>
    <cellStyle name="Calculation 3 2 2 6 3 2" xfId="4508"/>
    <cellStyle name="Calculation 3 2 2 6 3 3" xfId="4509"/>
    <cellStyle name="Calculation 3 2 2 6 3 4" xfId="4510"/>
    <cellStyle name="Calculation 3 2 2 6 3 5" xfId="4511"/>
    <cellStyle name="Calculation 3 2 2 6 3 6" xfId="4512"/>
    <cellStyle name="Calculation 3 2 2 6 4" xfId="4513"/>
    <cellStyle name="Calculation 3 2 2 6 5" xfId="4514"/>
    <cellStyle name="Calculation 3 2 2 6 6" xfId="4515"/>
    <cellStyle name="Calculation 3 2 2 6 7" xfId="4516"/>
    <cellStyle name="Calculation 3 2 2 6 8" xfId="4517"/>
    <cellStyle name="Calculation 3 2 2 7" xfId="4518"/>
    <cellStyle name="Calculation 3 2 2 7 2" xfId="4519"/>
    <cellStyle name="Calculation 3 2 2 7 3" xfId="4520"/>
    <cellStyle name="Calculation 3 2 2 7 4" xfId="4521"/>
    <cellStyle name="Calculation 3 2 2 7 5" xfId="4522"/>
    <cellStyle name="Calculation 3 2 2 7 6" xfId="4523"/>
    <cellStyle name="Calculation 3 2 2 8" xfId="4524"/>
    <cellStyle name="Calculation 3 2 2 8 2" xfId="4525"/>
    <cellStyle name="Calculation 3 2 2 8 3" xfId="4526"/>
    <cellStyle name="Calculation 3 2 2 8 4" xfId="4527"/>
    <cellStyle name="Calculation 3 2 2 8 5" xfId="4528"/>
    <cellStyle name="Calculation 3 2 2 8 6" xfId="4529"/>
    <cellStyle name="Calculation 3 2 2 9" xfId="4530"/>
    <cellStyle name="Calculation 3 2 3" xfId="4531"/>
    <cellStyle name="Calculation 3 2 3 10" xfId="4532"/>
    <cellStyle name="Calculation 3 2 3 11" xfId="4533"/>
    <cellStyle name="Calculation 3 2 3 12" xfId="4534"/>
    <cellStyle name="Calculation 3 2 3 2" xfId="4535"/>
    <cellStyle name="Calculation 3 2 3 2 10" xfId="4536"/>
    <cellStyle name="Calculation 3 2 3 2 11" xfId="4537"/>
    <cellStyle name="Calculation 3 2 3 2 2" xfId="4538"/>
    <cellStyle name="Calculation 3 2 3 2 2 10" xfId="4539"/>
    <cellStyle name="Calculation 3 2 3 2 2 2" xfId="4540"/>
    <cellStyle name="Calculation 3 2 3 2 2 2 2" xfId="4541"/>
    <cellStyle name="Calculation 3 2 3 2 2 2 2 2" xfId="4542"/>
    <cellStyle name="Calculation 3 2 3 2 2 2 2 2 2" xfId="4543"/>
    <cellStyle name="Calculation 3 2 3 2 2 2 2 2 3" xfId="4544"/>
    <cellStyle name="Calculation 3 2 3 2 2 2 2 2 4" xfId="4545"/>
    <cellStyle name="Calculation 3 2 3 2 2 2 2 2 5" xfId="4546"/>
    <cellStyle name="Calculation 3 2 3 2 2 2 2 2 6" xfId="4547"/>
    <cellStyle name="Calculation 3 2 3 2 2 2 2 3" xfId="4548"/>
    <cellStyle name="Calculation 3 2 3 2 2 2 2 3 2" xfId="4549"/>
    <cellStyle name="Calculation 3 2 3 2 2 2 2 3 3" xfId="4550"/>
    <cellStyle name="Calculation 3 2 3 2 2 2 2 3 4" xfId="4551"/>
    <cellStyle name="Calculation 3 2 3 2 2 2 2 3 5" xfId="4552"/>
    <cellStyle name="Calculation 3 2 3 2 2 2 2 3 6" xfId="4553"/>
    <cellStyle name="Calculation 3 2 3 2 2 2 2 4" xfId="4554"/>
    <cellStyle name="Calculation 3 2 3 2 2 2 2 5" xfId="4555"/>
    <cellStyle name="Calculation 3 2 3 2 2 2 2 6" xfId="4556"/>
    <cellStyle name="Calculation 3 2 3 2 2 2 2 7" xfId="4557"/>
    <cellStyle name="Calculation 3 2 3 2 2 2 2 8" xfId="4558"/>
    <cellStyle name="Calculation 3 2 3 2 2 2 3" xfId="4559"/>
    <cellStyle name="Calculation 3 2 3 2 2 2 3 2" xfId="4560"/>
    <cellStyle name="Calculation 3 2 3 2 2 2 3 3" xfId="4561"/>
    <cellStyle name="Calculation 3 2 3 2 2 2 3 4" xfId="4562"/>
    <cellStyle name="Calculation 3 2 3 2 2 2 3 5" xfId="4563"/>
    <cellStyle name="Calculation 3 2 3 2 2 2 3 6" xfId="4564"/>
    <cellStyle name="Calculation 3 2 3 2 2 2 4" xfId="4565"/>
    <cellStyle name="Calculation 3 2 3 2 2 2 4 2" xfId="4566"/>
    <cellStyle name="Calculation 3 2 3 2 2 2 4 3" xfId="4567"/>
    <cellStyle name="Calculation 3 2 3 2 2 2 4 4" xfId="4568"/>
    <cellStyle name="Calculation 3 2 3 2 2 2 4 5" xfId="4569"/>
    <cellStyle name="Calculation 3 2 3 2 2 2 4 6" xfId="4570"/>
    <cellStyle name="Calculation 3 2 3 2 2 2 5" xfId="4571"/>
    <cellStyle name="Calculation 3 2 3 2 2 2 6" xfId="4572"/>
    <cellStyle name="Calculation 3 2 3 2 2 2 7" xfId="4573"/>
    <cellStyle name="Calculation 3 2 3 2 2 2 8" xfId="4574"/>
    <cellStyle name="Calculation 3 2 3 2 2 2 9" xfId="4575"/>
    <cellStyle name="Calculation 3 2 3 2 2 3" xfId="4576"/>
    <cellStyle name="Calculation 3 2 3 2 2 3 2" xfId="4577"/>
    <cellStyle name="Calculation 3 2 3 2 2 3 2 2" xfId="4578"/>
    <cellStyle name="Calculation 3 2 3 2 2 3 2 3" xfId="4579"/>
    <cellStyle name="Calculation 3 2 3 2 2 3 2 4" xfId="4580"/>
    <cellStyle name="Calculation 3 2 3 2 2 3 2 5" xfId="4581"/>
    <cellStyle name="Calculation 3 2 3 2 2 3 2 6" xfId="4582"/>
    <cellStyle name="Calculation 3 2 3 2 2 3 3" xfId="4583"/>
    <cellStyle name="Calculation 3 2 3 2 2 3 3 2" xfId="4584"/>
    <cellStyle name="Calculation 3 2 3 2 2 3 3 3" xfId="4585"/>
    <cellStyle name="Calculation 3 2 3 2 2 3 3 4" xfId="4586"/>
    <cellStyle name="Calculation 3 2 3 2 2 3 3 5" xfId="4587"/>
    <cellStyle name="Calculation 3 2 3 2 2 3 3 6" xfId="4588"/>
    <cellStyle name="Calculation 3 2 3 2 2 3 4" xfId="4589"/>
    <cellStyle name="Calculation 3 2 3 2 2 3 5" xfId="4590"/>
    <cellStyle name="Calculation 3 2 3 2 2 3 6" xfId="4591"/>
    <cellStyle name="Calculation 3 2 3 2 2 3 7" xfId="4592"/>
    <cellStyle name="Calculation 3 2 3 2 2 3 8" xfId="4593"/>
    <cellStyle name="Calculation 3 2 3 2 2 4" xfId="4594"/>
    <cellStyle name="Calculation 3 2 3 2 2 4 2" xfId="4595"/>
    <cellStyle name="Calculation 3 2 3 2 2 4 3" xfId="4596"/>
    <cellStyle name="Calculation 3 2 3 2 2 4 4" xfId="4597"/>
    <cellStyle name="Calculation 3 2 3 2 2 4 5" xfId="4598"/>
    <cellStyle name="Calculation 3 2 3 2 2 4 6" xfId="4599"/>
    <cellStyle name="Calculation 3 2 3 2 2 5" xfId="4600"/>
    <cellStyle name="Calculation 3 2 3 2 2 5 2" xfId="4601"/>
    <cellStyle name="Calculation 3 2 3 2 2 5 3" xfId="4602"/>
    <cellStyle name="Calculation 3 2 3 2 2 5 4" xfId="4603"/>
    <cellStyle name="Calculation 3 2 3 2 2 5 5" xfId="4604"/>
    <cellStyle name="Calculation 3 2 3 2 2 5 6" xfId="4605"/>
    <cellStyle name="Calculation 3 2 3 2 2 6" xfId="4606"/>
    <cellStyle name="Calculation 3 2 3 2 2 7" xfId="4607"/>
    <cellStyle name="Calculation 3 2 3 2 2 8" xfId="4608"/>
    <cellStyle name="Calculation 3 2 3 2 2 9" xfId="4609"/>
    <cellStyle name="Calculation 3 2 3 2 3" xfId="4610"/>
    <cellStyle name="Calculation 3 2 3 2 3 2" xfId="4611"/>
    <cellStyle name="Calculation 3 2 3 2 3 2 2" xfId="4612"/>
    <cellStyle name="Calculation 3 2 3 2 3 2 2 2" xfId="4613"/>
    <cellStyle name="Calculation 3 2 3 2 3 2 2 3" xfId="4614"/>
    <cellStyle name="Calculation 3 2 3 2 3 2 2 4" xfId="4615"/>
    <cellStyle name="Calculation 3 2 3 2 3 2 2 5" xfId="4616"/>
    <cellStyle name="Calculation 3 2 3 2 3 2 2 6" xfId="4617"/>
    <cellStyle name="Calculation 3 2 3 2 3 2 3" xfId="4618"/>
    <cellStyle name="Calculation 3 2 3 2 3 2 3 2" xfId="4619"/>
    <cellStyle name="Calculation 3 2 3 2 3 2 3 3" xfId="4620"/>
    <cellStyle name="Calculation 3 2 3 2 3 2 3 4" xfId="4621"/>
    <cellStyle name="Calculation 3 2 3 2 3 2 3 5" xfId="4622"/>
    <cellStyle name="Calculation 3 2 3 2 3 2 3 6" xfId="4623"/>
    <cellStyle name="Calculation 3 2 3 2 3 2 4" xfId="4624"/>
    <cellStyle name="Calculation 3 2 3 2 3 2 5" xfId="4625"/>
    <cellStyle name="Calculation 3 2 3 2 3 2 6" xfId="4626"/>
    <cellStyle name="Calculation 3 2 3 2 3 2 7" xfId="4627"/>
    <cellStyle name="Calculation 3 2 3 2 3 2 8" xfId="4628"/>
    <cellStyle name="Calculation 3 2 3 2 3 3" xfId="4629"/>
    <cellStyle name="Calculation 3 2 3 2 3 3 2" xfId="4630"/>
    <cellStyle name="Calculation 3 2 3 2 3 3 3" xfId="4631"/>
    <cellStyle name="Calculation 3 2 3 2 3 3 4" xfId="4632"/>
    <cellStyle name="Calculation 3 2 3 2 3 3 5" xfId="4633"/>
    <cellStyle name="Calculation 3 2 3 2 3 3 6" xfId="4634"/>
    <cellStyle name="Calculation 3 2 3 2 3 4" xfId="4635"/>
    <cellStyle name="Calculation 3 2 3 2 3 4 2" xfId="4636"/>
    <cellStyle name="Calculation 3 2 3 2 3 4 3" xfId="4637"/>
    <cellStyle name="Calculation 3 2 3 2 3 4 4" xfId="4638"/>
    <cellStyle name="Calculation 3 2 3 2 3 4 5" xfId="4639"/>
    <cellStyle name="Calculation 3 2 3 2 3 4 6" xfId="4640"/>
    <cellStyle name="Calculation 3 2 3 2 3 5" xfId="4641"/>
    <cellStyle name="Calculation 3 2 3 2 3 6" xfId="4642"/>
    <cellStyle name="Calculation 3 2 3 2 3 7" xfId="4643"/>
    <cellStyle name="Calculation 3 2 3 2 3 8" xfId="4644"/>
    <cellStyle name="Calculation 3 2 3 2 3 9" xfId="4645"/>
    <cellStyle name="Calculation 3 2 3 2 4" xfId="4646"/>
    <cellStyle name="Calculation 3 2 3 2 4 2" xfId="4647"/>
    <cellStyle name="Calculation 3 2 3 2 4 2 2" xfId="4648"/>
    <cellStyle name="Calculation 3 2 3 2 4 2 3" xfId="4649"/>
    <cellStyle name="Calculation 3 2 3 2 4 2 4" xfId="4650"/>
    <cellStyle name="Calculation 3 2 3 2 4 2 5" xfId="4651"/>
    <cellStyle name="Calculation 3 2 3 2 4 2 6" xfId="4652"/>
    <cellStyle name="Calculation 3 2 3 2 4 3" xfId="4653"/>
    <cellStyle name="Calculation 3 2 3 2 4 3 2" xfId="4654"/>
    <cellStyle name="Calculation 3 2 3 2 4 3 3" xfId="4655"/>
    <cellStyle name="Calculation 3 2 3 2 4 3 4" xfId="4656"/>
    <cellStyle name="Calculation 3 2 3 2 4 3 5" xfId="4657"/>
    <cellStyle name="Calculation 3 2 3 2 4 3 6" xfId="4658"/>
    <cellStyle name="Calculation 3 2 3 2 4 4" xfId="4659"/>
    <cellStyle name="Calculation 3 2 3 2 4 5" xfId="4660"/>
    <cellStyle name="Calculation 3 2 3 2 4 6" xfId="4661"/>
    <cellStyle name="Calculation 3 2 3 2 4 7" xfId="4662"/>
    <cellStyle name="Calculation 3 2 3 2 4 8" xfId="4663"/>
    <cellStyle name="Calculation 3 2 3 2 5" xfId="4664"/>
    <cellStyle name="Calculation 3 2 3 2 5 2" xfId="4665"/>
    <cellStyle name="Calculation 3 2 3 2 5 3" xfId="4666"/>
    <cellStyle name="Calculation 3 2 3 2 5 4" xfId="4667"/>
    <cellStyle name="Calculation 3 2 3 2 5 5" xfId="4668"/>
    <cellStyle name="Calculation 3 2 3 2 5 6" xfId="4669"/>
    <cellStyle name="Calculation 3 2 3 2 6" xfId="4670"/>
    <cellStyle name="Calculation 3 2 3 2 6 2" xfId="4671"/>
    <cellStyle name="Calculation 3 2 3 2 6 3" xfId="4672"/>
    <cellStyle name="Calculation 3 2 3 2 6 4" xfId="4673"/>
    <cellStyle name="Calculation 3 2 3 2 6 5" xfId="4674"/>
    <cellStyle name="Calculation 3 2 3 2 6 6" xfId="4675"/>
    <cellStyle name="Calculation 3 2 3 2 7" xfId="4676"/>
    <cellStyle name="Calculation 3 2 3 2 8" xfId="4677"/>
    <cellStyle name="Calculation 3 2 3 2 9" xfId="4678"/>
    <cellStyle name="Calculation 3 2 3 3" xfId="4679"/>
    <cellStyle name="Calculation 3 2 3 3 10" xfId="4680"/>
    <cellStyle name="Calculation 3 2 3 3 2" xfId="4681"/>
    <cellStyle name="Calculation 3 2 3 3 2 2" xfId="4682"/>
    <cellStyle name="Calculation 3 2 3 3 2 2 2" xfId="4683"/>
    <cellStyle name="Calculation 3 2 3 3 2 2 2 2" xfId="4684"/>
    <cellStyle name="Calculation 3 2 3 3 2 2 2 3" xfId="4685"/>
    <cellStyle name="Calculation 3 2 3 3 2 2 2 4" xfId="4686"/>
    <cellStyle name="Calculation 3 2 3 3 2 2 2 5" xfId="4687"/>
    <cellStyle name="Calculation 3 2 3 3 2 2 2 6" xfId="4688"/>
    <cellStyle name="Calculation 3 2 3 3 2 2 3" xfId="4689"/>
    <cellStyle name="Calculation 3 2 3 3 2 2 3 2" xfId="4690"/>
    <cellStyle name="Calculation 3 2 3 3 2 2 3 3" xfId="4691"/>
    <cellStyle name="Calculation 3 2 3 3 2 2 3 4" xfId="4692"/>
    <cellStyle name="Calculation 3 2 3 3 2 2 3 5" xfId="4693"/>
    <cellStyle name="Calculation 3 2 3 3 2 2 3 6" xfId="4694"/>
    <cellStyle name="Calculation 3 2 3 3 2 2 4" xfId="4695"/>
    <cellStyle name="Calculation 3 2 3 3 2 2 5" xfId="4696"/>
    <cellStyle name="Calculation 3 2 3 3 2 2 6" xfId="4697"/>
    <cellStyle name="Calculation 3 2 3 3 2 2 7" xfId="4698"/>
    <cellStyle name="Calculation 3 2 3 3 2 2 8" xfId="4699"/>
    <cellStyle name="Calculation 3 2 3 3 2 3" xfId="4700"/>
    <cellStyle name="Calculation 3 2 3 3 2 3 2" xfId="4701"/>
    <cellStyle name="Calculation 3 2 3 3 2 3 3" xfId="4702"/>
    <cellStyle name="Calculation 3 2 3 3 2 3 4" xfId="4703"/>
    <cellStyle name="Calculation 3 2 3 3 2 3 5" xfId="4704"/>
    <cellStyle name="Calculation 3 2 3 3 2 3 6" xfId="4705"/>
    <cellStyle name="Calculation 3 2 3 3 2 4" xfId="4706"/>
    <cellStyle name="Calculation 3 2 3 3 2 4 2" xfId="4707"/>
    <cellStyle name="Calculation 3 2 3 3 2 4 3" xfId="4708"/>
    <cellStyle name="Calculation 3 2 3 3 2 4 4" xfId="4709"/>
    <cellStyle name="Calculation 3 2 3 3 2 4 5" xfId="4710"/>
    <cellStyle name="Calculation 3 2 3 3 2 4 6" xfId="4711"/>
    <cellStyle name="Calculation 3 2 3 3 2 5" xfId="4712"/>
    <cellStyle name="Calculation 3 2 3 3 2 6" xfId="4713"/>
    <cellStyle name="Calculation 3 2 3 3 2 7" xfId="4714"/>
    <cellStyle name="Calculation 3 2 3 3 2 8" xfId="4715"/>
    <cellStyle name="Calculation 3 2 3 3 2 9" xfId="4716"/>
    <cellStyle name="Calculation 3 2 3 3 3" xfId="4717"/>
    <cellStyle name="Calculation 3 2 3 3 3 2" xfId="4718"/>
    <cellStyle name="Calculation 3 2 3 3 3 2 2" xfId="4719"/>
    <cellStyle name="Calculation 3 2 3 3 3 2 3" xfId="4720"/>
    <cellStyle name="Calculation 3 2 3 3 3 2 4" xfId="4721"/>
    <cellStyle name="Calculation 3 2 3 3 3 2 5" xfId="4722"/>
    <cellStyle name="Calculation 3 2 3 3 3 2 6" xfId="4723"/>
    <cellStyle name="Calculation 3 2 3 3 3 3" xfId="4724"/>
    <cellStyle name="Calculation 3 2 3 3 3 3 2" xfId="4725"/>
    <cellStyle name="Calculation 3 2 3 3 3 3 3" xfId="4726"/>
    <cellStyle name="Calculation 3 2 3 3 3 3 4" xfId="4727"/>
    <cellStyle name="Calculation 3 2 3 3 3 3 5" xfId="4728"/>
    <cellStyle name="Calculation 3 2 3 3 3 3 6" xfId="4729"/>
    <cellStyle name="Calculation 3 2 3 3 3 4" xfId="4730"/>
    <cellStyle name="Calculation 3 2 3 3 3 5" xfId="4731"/>
    <cellStyle name="Calculation 3 2 3 3 3 6" xfId="4732"/>
    <cellStyle name="Calculation 3 2 3 3 3 7" xfId="4733"/>
    <cellStyle name="Calculation 3 2 3 3 3 8" xfId="4734"/>
    <cellStyle name="Calculation 3 2 3 3 4" xfId="4735"/>
    <cellStyle name="Calculation 3 2 3 3 4 2" xfId="4736"/>
    <cellStyle name="Calculation 3 2 3 3 4 3" xfId="4737"/>
    <cellStyle name="Calculation 3 2 3 3 4 4" xfId="4738"/>
    <cellStyle name="Calculation 3 2 3 3 4 5" xfId="4739"/>
    <cellStyle name="Calculation 3 2 3 3 4 6" xfId="4740"/>
    <cellStyle name="Calculation 3 2 3 3 5" xfId="4741"/>
    <cellStyle name="Calculation 3 2 3 3 5 2" xfId="4742"/>
    <cellStyle name="Calculation 3 2 3 3 5 3" xfId="4743"/>
    <cellStyle name="Calculation 3 2 3 3 5 4" xfId="4744"/>
    <cellStyle name="Calculation 3 2 3 3 5 5" xfId="4745"/>
    <cellStyle name="Calculation 3 2 3 3 5 6" xfId="4746"/>
    <cellStyle name="Calculation 3 2 3 3 6" xfId="4747"/>
    <cellStyle name="Calculation 3 2 3 3 7" xfId="4748"/>
    <cellStyle name="Calculation 3 2 3 3 8" xfId="4749"/>
    <cellStyle name="Calculation 3 2 3 3 9" xfId="4750"/>
    <cellStyle name="Calculation 3 2 3 4" xfId="4751"/>
    <cellStyle name="Calculation 3 2 3 4 2" xfId="4752"/>
    <cellStyle name="Calculation 3 2 3 4 2 2" xfId="4753"/>
    <cellStyle name="Calculation 3 2 3 4 2 2 2" xfId="4754"/>
    <cellStyle name="Calculation 3 2 3 4 2 2 3" xfId="4755"/>
    <cellStyle name="Calculation 3 2 3 4 2 2 4" xfId="4756"/>
    <cellStyle name="Calculation 3 2 3 4 2 2 5" xfId="4757"/>
    <cellStyle name="Calculation 3 2 3 4 2 2 6" xfId="4758"/>
    <cellStyle name="Calculation 3 2 3 4 2 3" xfId="4759"/>
    <cellStyle name="Calculation 3 2 3 4 2 3 2" xfId="4760"/>
    <cellStyle name="Calculation 3 2 3 4 2 3 3" xfId="4761"/>
    <cellStyle name="Calculation 3 2 3 4 2 3 4" xfId="4762"/>
    <cellStyle name="Calculation 3 2 3 4 2 3 5" xfId="4763"/>
    <cellStyle name="Calculation 3 2 3 4 2 3 6" xfId="4764"/>
    <cellStyle name="Calculation 3 2 3 4 2 4" xfId="4765"/>
    <cellStyle name="Calculation 3 2 3 4 2 5" xfId="4766"/>
    <cellStyle name="Calculation 3 2 3 4 2 6" xfId="4767"/>
    <cellStyle name="Calculation 3 2 3 4 2 7" xfId="4768"/>
    <cellStyle name="Calculation 3 2 3 4 2 8" xfId="4769"/>
    <cellStyle name="Calculation 3 2 3 4 3" xfId="4770"/>
    <cellStyle name="Calculation 3 2 3 4 3 2" xfId="4771"/>
    <cellStyle name="Calculation 3 2 3 4 3 3" xfId="4772"/>
    <cellStyle name="Calculation 3 2 3 4 3 4" xfId="4773"/>
    <cellStyle name="Calculation 3 2 3 4 3 5" xfId="4774"/>
    <cellStyle name="Calculation 3 2 3 4 3 6" xfId="4775"/>
    <cellStyle name="Calculation 3 2 3 4 4" xfId="4776"/>
    <cellStyle name="Calculation 3 2 3 4 4 2" xfId="4777"/>
    <cellStyle name="Calculation 3 2 3 4 4 3" xfId="4778"/>
    <cellStyle name="Calculation 3 2 3 4 4 4" xfId="4779"/>
    <cellStyle name="Calculation 3 2 3 4 4 5" xfId="4780"/>
    <cellStyle name="Calculation 3 2 3 4 4 6" xfId="4781"/>
    <cellStyle name="Calculation 3 2 3 4 5" xfId="4782"/>
    <cellStyle name="Calculation 3 2 3 4 6" xfId="4783"/>
    <cellStyle name="Calculation 3 2 3 4 7" xfId="4784"/>
    <cellStyle name="Calculation 3 2 3 4 8" xfId="4785"/>
    <cellStyle name="Calculation 3 2 3 4 9" xfId="4786"/>
    <cellStyle name="Calculation 3 2 3 5" xfId="4787"/>
    <cellStyle name="Calculation 3 2 3 5 2" xfId="4788"/>
    <cellStyle name="Calculation 3 2 3 5 2 2" xfId="4789"/>
    <cellStyle name="Calculation 3 2 3 5 2 3" xfId="4790"/>
    <cellStyle name="Calculation 3 2 3 5 2 4" xfId="4791"/>
    <cellStyle name="Calculation 3 2 3 5 2 5" xfId="4792"/>
    <cellStyle name="Calculation 3 2 3 5 2 6" xfId="4793"/>
    <cellStyle name="Calculation 3 2 3 5 3" xfId="4794"/>
    <cellStyle name="Calculation 3 2 3 5 3 2" xfId="4795"/>
    <cellStyle name="Calculation 3 2 3 5 3 3" xfId="4796"/>
    <cellStyle name="Calculation 3 2 3 5 3 4" xfId="4797"/>
    <cellStyle name="Calculation 3 2 3 5 3 5" xfId="4798"/>
    <cellStyle name="Calculation 3 2 3 5 3 6" xfId="4799"/>
    <cellStyle name="Calculation 3 2 3 5 4" xfId="4800"/>
    <cellStyle name="Calculation 3 2 3 5 5" xfId="4801"/>
    <cellStyle name="Calculation 3 2 3 5 6" xfId="4802"/>
    <cellStyle name="Calculation 3 2 3 5 7" xfId="4803"/>
    <cellStyle name="Calculation 3 2 3 5 8" xfId="4804"/>
    <cellStyle name="Calculation 3 2 3 6" xfId="4805"/>
    <cellStyle name="Calculation 3 2 3 6 2" xfId="4806"/>
    <cellStyle name="Calculation 3 2 3 6 3" xfId="4807"/>
    <cellStyle name="Calculation 3 2 3 6 4" xfId="4808"/>
    <cellStyle name="Calculation 3 2 3 6 5" xfId="4809"/>
    <cellStyle name="Calculation 3 2 3 6 6" xfId="4810"/>
    <cellStyle name="Calculation 3 2 3 7" xfId="4811"/>
    <cellStyle name="Calculation 3 2 3 7 2" xfId="4812"/>
    <cellStyle name="Calculation 3 2 3 7 3" xfId="4813"/>
    <cellStyle name="Calculation 3 2 3 7 4" xfId="4814"/>
    <cellStyle name="Calculation 3 2 3 7 5" xfId="4815"/>
    <cellStyle name="Calculation 3 2 3 7 6" xfId="4816"/>
    <cellStyle name="Calculation 3 2 3 8" xfId="4817"/>
    <cellStyle name="Calculation 3 2 3 9" xfId="4818"/>
    <cellStyle name="Calculation 3 2 4" xfId="4819"/>
    <cellStyle name="Calculation 3 2 4 10" xfId="4820"/>
    <cellStyle name="Calculation 3 2 4 11" xfId="4821"/>
    <cellStyle name="Calculation 3 2 4 2" xfId="4822"/>
    <cellStyle name="Calculation 3 2 4 2 10" xfId="4823"/>
    <cellStyle name="Calculation 3 2 4 2 2" xfId="4824"/>
    <cellStyle name="Calculation 3 2 4 2 2 2" xfId="4825"/>
    <cellStyle name="Calculation 3 2 4 2 2 2 2" xfId="4826"/>
    <cellStyle name="Calculation 3 2 4 2 2 2 2 2" xfId="4827"/>
    <cellStyle name="Calculation 3 2 4 2 2 2 2 3" xfId="4828"/>
    <cellStyle name="Calculation 3 2 4 2 2 2 2 4" xfId="4829"/>
    <cellStyle name="Calculation 3 2 4 2 2 2 2 5" xfId="4830"/>
    <cellStyle name="Calculation 3 2 4 2 2 2 2 6" xfId="4831"/>
    <cellStyle name="Calculation 3 2 4 2 2 2 3" xfId="4832"/>
    <cellStyle name="Calculation 3 2 4 2 2 2 3 2" xfId="4833"/>
    <cellStyle name="Calculation 3 2 4 2 2 2 3 3" xfId="4834"/>
    <cellStyle name="Calculation 3 2 4 2 2 2 3 4" xfId="4835"/>
    <cellStyle name="Calculation 3 2 4 2 2 2 3 5" xfId="4836"/>
    <cellStyle name="Calculation 3 2 4 2 2 2 3 6" xfId="4837"/>
    <cellStyle name="Calculation 3 2 4 2 2 2 4" xfId="4838"/>
    <cellStyle name="Calculation 3 2 4 2 2 2 5" xfId="4839"/>
    <cellStyle name="Calculation 3 2 4 2 2 2 6" xfId="4840"/>
    <cellStyle name="Calculation 3 2 4 2 2 2 7" xfId="4841"/>
    <cellStyle name="Calculation 3 2 4 2 2 2 8" xfId="4842"/>
    <cellStyle name="Calculation 3 2 4 2 2 3" xfId="4843"/>
    <cellStyle name="Calculation 3 2 4 2 2 3 2" xfId="4844"/>
    <cellStyle name="Calculation 3 2 4 2 2 3 3" xfId="4845"/>
    <cellStyle name="Calculation 3 2 4 2 2 3 4" xfId="4846"/>
    <cellStyle name="Calculation 3 2 4 2 2 3 5" xfId="4847"/>
    <cellStyle name="Calculation 3 2 4 2 2 3 6" xfId="4848"/>
    <cellStyle name="Calculation 3 2 4 2 2 4" xfId="4849"/>
    <cellStyle name="Calculation 3 2 4 2 2 4 2" xfId="4850"/>
    <cellStyle name="Calculation 3 2 4 2 2 4 3" xfId="4851"/>
    <cellStyle name="Calculation 3 2 4 2 2 4 4" xfId="4852"/>
    <cellStyle name="Calculation 3 2 4 2 2 4 5" xfId="4853"/>
    <cellStyle name="Calculation 3 2 4 2 2 4 6" xfId="4854"/>
    <cellStyle name="Calculation 3 2 4 2 2 5" xfId="4855"/>
    <cellStyle name="Calculation 3 2 4 2 2 6" xfId="4856"/>
    <cellStyle name="Calculation 3 2 4 2 2 7" xfId="4857"/>
    <cellStyle name="Calculation 3 2 4 2 2 8" xfId="4858"/>
    <cellStyle name="Calculation 3 2 4 2 2 9" xfId="4859"/>
    <cellStyle name="Calculation 3 2 4 2 3" xfId="4860"/>
    <cellStyle name="Calculation 3 2 4 2 3 2" xfId="4861"/>
    <cellStyle name="Calculation 3 2 4 2 3 2 2" xfId="4862"/>
    <cellStyle name="Calculation 3 2 4 2 3 2 3" xfId="4863"/>
    <cellStyle name="Calculation 3 2 4 2 3 2 4" xfId="4864"/>
    <cellStyle name="Calculation 3 2 4 2 3 2 5" xfId="4865"/>
    <cellStyle name="Calculation 3 2 4 2 3 2 6" xfId="4866"/>
    <cellStyle name="Calculation 3 2 4 2 3 3" xfId="4867"/>
    <cellStyle name="Calculation 3 2 4 2 3 3 2" xfId="4868"/>
    <cellStyle name="Calculation 3 2 4 2 3 3 3" xfId="4869"/>
    <cellStyle name="Calculation 3 2 4 2 3 3 4" xfId="4870"/>
    <cellStyle name="Calculation 3 2 4 2 3 3 5" xfId="4871"/>
    <cellStyle name="Calculation 3 2 4 2 3 3 6" xfId="4872"/>
    <cellStyle name="Calculation 3 2 4 2 3 4" xfId="4873"/>
    <cellStyle name="Calculation 3 2 4 2 3 5" xfId="4874"/>
    <cellStyle name="Calculation 3 2 4 2 3 6" xfId="4875"/>
    <cellStyle name="Calculation 3 2 4 2 3 7" xfId="4876"/>
    <cellStyle name="Calculation 3 2 4 2 3 8" xfId="4877"/>
    <cellStyle name="Calculation 3 2 4 2 4" xfId="4878"/>
    <cellStyle name="Calculation 3 2 4 2 4 2" xfId="4879"/>
    <cellStyle name="Calculation 3 2 4 2 4 3" xfId="4880"/>
    <cellStyle name="Calculation 3 2 4 2 4 4" xfId="4881"/>
    <cellStyle name="Calculation 3 2 4 2 4 5" xfId="4882"/>
    <cellStyle name="Calculation 3 2 4 2 4 6" xfId="4883"/>
    <cellStyle name="Calculation 3 2 4 2 5" xfId="4884"/>
    <cellStyle name="Calculation 3 2 4 2 5 2" xfId="4885"/>
    <cellStyle name="Calculation 3 2 4 2 5 3" xfId="4886"/>
    <cellStyle name="Calculation 3 2 4 2 5 4" xfId="4887"/>
    <cellStyle name="Calculation 3 2 4 2 5 5" xfId="4888"/>
    <cellStyle name="Calculation 3 2 4 2 5 6" xfId="4889"/>
    <cellStyle name="Calculation 3 2 4 2 6" xfId="4890"/>
    <cellStyle name="Calculation 3 2 4 2 7" xfId="4891"/>
    <cellStyle name="Calculation 3 2 4 2 8" xfId="4892"/>
    <cellStyle name="Calculation 3 2 4 2 9" xfId="4893"/>
    <cellStyle name="Calculation 3 2 4 3" xfId="4894"/>
    <cellStyle name="Calculation 3 2 4 3 2" xfId="4895"/>
    <cellStyle name="Calculation 3 2 4 3 2 2" xfId="4896"/>
    <cellStyle name="Calculation 3 2 4 3 2 2 2" xfId="4897"/>
    <cellStyle name="Calculation 3 2 4 3 2 2 3" xfId="4898"/>
    <cellStyle name="Calculation 3 2 4 3 2 2 4" xfId="4899"/>
    <cellStyle name="Calculation 3 2 4 3 2 2 5" xfId="4900"/>
    <cellStyle name="Calculation 3 2 4 3 2 2 6" xfId="4901"/>
    <cellStyle name="Calculation 3 2 4 3 2 3" xfId="4902"/>
    <cellStyle name="Calculation 3 2 4 3 2 3 2" xfId="4903"/>
    <cellStyle name="Calculation 3 2 4 3 2 3 3" xfId="4904"/>
    <cellStyle name="Calculation 3 2 4 3 2 3 4" xfId="4905"/>
    <cellStyle name="Calculation 3 2 4 3 2 3 5" xfId="4906"/>
    <cellStyle name="Calculation 3 2 4 3 2 3 6" xfId="4907"/>
    <cellStyle name="Calculation 3 2 4 3 2 4" xfId="4908"/>
    <cellStyle name="Calculation 3 2 4 3 2 5" xfId="4909"/>
    <cellStyle name="Calculation 3 2 4 3 2 6" xfId="4910"/>
    <cellStyle name="Calculation 3 2 4 3 2 7" xfId="4911"/>
    <cellStyle name="Calculation 3 2 4 3 2 8" xfId="4912"/>
    <cellStyle name="Calculation 3 2 4 3 3" xfId="4913"/>
    <cellStyle name="Calculation 3 2 4 3 3 2" xfId="4914"/>
    <cellStyle name="Calculation 3 2 4 3 3 3" xfId="4915"/>
    <cellStyle name="Calculation 3 2 4 3 3 4" xfId="4916"/>
    <cellStyle name="Calculation 3 2 4 3 3 5" xfId="4917"/>
    <cellStyle name="Calculation 3 2 4 3 3 6" xfId="4918"/>
    <cellStyle name="Calculation 3 2 4 3 4" xfId="4919"/>
    <cellStyle name="Calculation 3 2 4 3 4 2" xfId="4920"/>
    <cellStyle name="Calculation 3 2 4 3 4 3" xfId="4921"/>
    <cellStyle name="Calculation 3 2 4 3 4 4" xfId="4922"/>
    <cellStyle name="Calculation 3 2 4 3 4 5" xfId="4923"/>
    <cellStyle name="Calculation 3 2 4 3 4 6" xfId="4924"/>
    <cellStyle name="Calculation 3 2 4 3 5" xfId="4925"/>
    <cellStyle name="Calculation 3 2 4 3 6" xfId="4926"/>
    <cellStyle name="Calculation 3 2 4 3 7" xfId="4927"/>
    <cellStyle name="Calculation 3 2 4 3 8" xfId="4928"/>
    <cellStyle name="Calculation 3 2 4 3 9" xfId="4929"/>
    <cellStyle name="Calculation 3 2 4 4" xfId="4930"/>
    <cellStyle name="Calculation 3 2 4 4 2" xfId="4931"/>
    <cellStyle name="Calculation 3 2 4 4 2 2" xfId="4932"/>
    <cellStyle name="Calculation 3 2 4 4 2 3" xfId="4933"/>
    <cellStyle name="Calculation 3 2 4 4 2 4" xfId="4934"/>
    <cellStyle name="Calculation 3 2 4 4 2 5" xfId="4935"/>
    <cellStyle name="Calculation 3 2 4 4 2 6" xfId="4936"/>
    <cellStyle name="Calculation 3 2 4 4 3" xfId="4937"/>
    <cellStyle name="Calculation 3 2 4 4 3 2" xfId="4938"/>
    <cellStyle name="Calculation 3 2 4 4 3 3" xfId="4939"/>
    <cellStyle name="Calculation 3 2 4 4 3 4" xfId="4940"/>
    <cellStyle name="Calculation 3 2 4 4 3 5" xfId="4941"/>
    <cellStyle name="Calculation 3 2 4 4 3 6" xfId="4942"/>
    <cellStyle name="Calculation 3 2 4 4 4" xfId="4943"/>
    <cellStyle name="Calculation 3 2 4 4 5" xfId="4944"/>
    <cellStyle name="Calculation 3 2 4 4 6" xfId="4945"/>
    <cellStyle name="Calculation 3 2 4 4 7" xfId="4946"/>
    <cellStyle name="Calculation 3 2 4 4 8" xfId="4947"/>
    <cellStyle name="Calculation 3 2 4 5" xfId="4948"/>
    <cellStyle name="Calculation 3 2 4 5 2" xfId="4949"/>
    <cellStyle name="Calculation 3 2 4 5 3" xfId="4950"/>
    <cellStyle name="Calculation 3 2 4 5 4" xfId="4951"/>
    <cellStyle name="Calculation 3 2 4 5 5" xfId="4952"/>
    <cellStyle name="Calculation 3 2 4 5 6" xfId="4953"/>
    <cellStyle name="Calculation 3 2 4 6" xfId="4954"/>
    <cellStyle name="Calculation 3 2 4 6 2" xfId="4955"/>
    <cellStyle name="Calculation 3 2 4 6 3" xfId="4956"/>
    <cellStyle name="Calculation 3 2 4 6 4" xfId="4957"/>
    <cellStyle name="Calculation 3 2 4 6 5" xfId="4958"/>
    <cellStyle name="Calculation 3 2 4 6 6" xfId="4959"/>
    <cellStyle name="Calculation 3 2 4 7" xfId="4960"/>
    <cellStyle name="Calculation 3 2 4 8" xfId="4961"/>
    <cellStyle name="Calculation 3 2 4 9" xfId="4962"/>
    <cellStyle name="Calculation 3 2 5" xfId="4963"/>
    <cellStyle name="Calculation 3 2 5 10" xfId="4964"/>
    <cellStyle name="Calculation 3 2 5 2" xfId="4965"/>
    <cellStyle name="Calculation 3 2 5 2 2" xfId="4966"/>
    <cellStyle name="Calculation 3 2 5 2 2 2" xfId="4967"/>
    <cellStyle name="Calculation 3 2 5 2 2 2 2" xfId="4968"/>
    <cellStyle name="Calculation 3 2 5 2 2 2 3" xfId="4969"/>
    <cellStyle name="Calculation 3 2 5 2 2 2 4" xfId="4970"/>
    <cellStyle name="Calculation 3 2 5 2 2 2 5" xfId="4971"/>
    <cellStyle name="Calculation 3 2 5 2 2 2 6" xfId="4972"/>
    <cellStyle name="Calculation 3 2 5 2 2 3" xfId="4973"/>
    <cellStyle name="Calculation 3 2 5 2 2 3 2" xfId="4974"/>
    <cellStyle name="Calculation 3 2 5 2 2 3 3" xfId="4975"/>
    <cellStyle name="Calculation 3 2 5 2 2 3 4" xfId="4976"/>
    <cellStyle name="Calculation 3 2 5 2 2 3 5" xfId="4977"/>
    <cellStyle name="Calculation 3 2 5 2 2 3 6" xfId="4978"/>
    <cellStyle name="Calculation 3 2 5 2 2 4" xfId="4979"/>
    <cellStyle name="Calculation 3 2 5 2 2 5" xfId="4980"/>
    <cellStyle name="Calculation 3 2 5 2 2 6" xfId="4981"/>
    <cellStyle name="Calculation 3 2 5 2 2 7" xfId="4982"/>
    <cellStyle name="Calculation 3 2 5 2 2 8" xfId="4983"/>
    <cellStyle name="Calculation 3 2 5 2 3" xfId="4984"/>
    <cellStyle name="Calculation 3 2 5 2 3 2" xfId="4985"/>
    <cellStyle name="Calculation 3 2 5 2 3 3" xfId="4986"/>
    <cellStyle name="Calculation 3 2 5 2 3 4" xfId="4987"/>
    <cellStyle name="Calculation 3 2 5 2 3 5" xfId="4988"/>
    <cellStyle name="Calculation 3 2 5 2 3 6" xfId="4989"/>
    <cellStyle name="Calculation 3 2 5 2 4" xfId="4990"/>
    <cellStyle name="Calculation 3 2 5 2 4 2" xfId="4991"/>
    <cellStyle name="Calculation 3 2 5 2 4 3" xfId="4992"/>
    <cellStyle name="Calculation 3 2 5 2 4 4" xfId="4993"/>
    <cellStyle name="Calculation 3 2 5 2 4 5" xfId="4994"/>
    <cellStyle name="Calculation 3 2 5 2 4 6" xfId="4995"/>
    <cellStyle name="Calculation 3 2 5 2 5" xfId="4996"/>
    <cellStyle name="Calculation 3 2 5 2 6" xfId="4997"/>
    <cellStyle name="Calculation 3 2 5 2 7" xfId="4998"/>
    <cellStyle name="Calculation 3 2 5 2 8" xfId="4999"/>
    <cellStyle name="Calculation 3 2 5 2 9" xfId="5000"/>
    <cellStyle name="Calculation 3 2 5 3" xfId="5001"/>
    <cellStyle name="Calculation 3 2 5 3 2" xfId="5002"/>
    <cellStyle name="Calculation 3 2 5 3 2 2" xfId="5003"/>
    <cellStyle name="Calculation 3 2 5 3 2 3" xfId="5004"/>
    <cellStyle name="Calculation 3 2 5 3 2 4" xfId="5005"/>
    <cellStyle name="Calculation 3 2 5 3 2 5" xfId="5006"/>
    <cellStyle name="Calculation 3 2 5 3 2 6" xfId="5007"/>
    <cellStyle name="Calculation 3 2 5 3 3" xfId="5008"/>
    <cellStyle name="Calculation 3 2 5 3 3 2" xfId="5009"/>
    <cellStyle name="Calculation 3 2 5 3 3 3" xfId="5010"/>
    <cellStyle name="Calculation 3 2 5 3 3 4" xfId="5011"/>
    <cellStyle name="Calculation 3 2 5 3 3 5" xfId="5012"/>
    <cellStyle name="Calculation 3 2 5 3 3 6" xfId="5013"/>
    <cellStyle name="Calculation 3 2 5 3 4" xfId="5014"/>
    <cellStyle name="Calculation 3 2 5 3 5" xfId="5015"/>
    <cellStyle name="Calculation 3 2 5 3 6" xfId="5016"/>
    <cellStyle name="Calculation 3 2 5 3 7" xfId="5017"/>
    <cellStyle name="Calculation 3 2 5 3 8" xfId="5018"/>
    <cellStyle name="Calculation 3 2 5 4" xfId="5019"/>
    <cellStyle name="Calculation 3 2 5 4 2" xfId="5020"/>
    <cellStyle name="Calculation 3 2 5 4 3" xfId="5021"/>
    <cellStyle name="Calculation 3 2 5 4 4" xfId="5022"/>
    <cellStyle name="Calculation 3 2 5 4 5" xfId="5023"/>
    <cellStyle name="Calculation 3 2 5 4 6" xfId="5024"/>
    <cellStyle name="Calculation 3 2 5 5" xfId="5025"/>
    <cellStyle name="Calculation 3 2 5 5 2" xfId="5026"/>
    <cellStyle name="Calculation 3 2 5 5 3" xfId="5027"/>
    <cellStyle name="Calculation 3 2 5 5 4" xfId="5028"/>
    <cellStyle name="Calculation 3 2 5 5 5" xfId="5029"/>
    <cellStyle name="Calculation 3 2 5 5 6" xfId="5030"/>
    <cellStyle name="Calculation 3 2 5 6" xfId="5031"/>
    <cellStyle name="Calculation 3 2 5 7" xfId="5032"/>
    <cellStyle name="Calculation 3 2 5 8" xfId="5033"/>
    <cellStyle name="Calculation 3 2 5 9" xfId="5034"/>
    <cellStyle name="Calculation 3 2 6" xfId="5035"/>
    <cellStyle name="Calculation 3 2 6 2" xfId="5036"/>
    <cellStyle name="Calculation 3 2 6 2 2" xfId="5037"/>
    <cellStyle name="Calculation 3 2 6 2 2 2" xfId="5038"/>
    <cellStyle name="Calculation 3 2 6 2 2 3" xfId="5039"/>
    <cellStyle name="Calculation 3 2 6 2 2 4" xfId="5040"/>
    <cellStyle name="Calculation 3 2 6 2 2 5" xfId="5041"/>
    <cellStyle name="Calculation 3 2 6 2 2 6" xfId="5042"/>
    <cellStyle name="Calculation 3 2 6 2 3" xfId="5043"/>
    <cellStyle name="Calculation 3 2 6 2 3 2" xfId="5044"/>
    <cellStyle name="Calculation 3 2 6 2 3 3" xfId="5045"/>
    <cellStyle name="Calculation 3 2 6 2 3 4" xfId="5046"/>
    <cellStyle name="Calculation 3 2 6 2 3 5" xfId="5047"/>
    <cellStyle name="Calculation 3 2 6 2 3 6" xfId="5048"/>
    <cellStyle name="Calculation 3 2 6 2 4" xfId="5049"/>
    <cellStyle name="Calculation 3 2 6 2 5" xfId="5050"/>
    <cellStyle name="Calculation 3 2 6 2 6" xfId="5051"/>
    <cellStyle name="Calculation 3 2 6 2 7" xfId="5052"/>
    <cellStyle name="Calculation 3 2 6 2 8" xfId="5053"/>
    <cellStyle name="Calculation 3 2 6 3" xfId="5054"/>
    <cellStyle name="Calculation 3 2 6 3 2" xfId="5055"/>
    <cellStyle name="Calculation 3 2 6 3 3" xfId="5056"/>
    <cellStyle name="Calculation 3 2 6 3 4" xfId="5057"/>
    <cellStyle name="Calculation 3 2 6 3 5" xfId="5058"/>
    <cellStyle name="Calculation 3 2 6 3 6" xfId="5059"/>
    <cellStyle name="Calculation 3 2 6 4" xfId="5060"/>
    <cellStyle name="Calculation 3 2 6 4 2" xfId="5061"/>
    <cellStyle name="Calculation 3 2 6 4 3" xfId="5062"/>
    <cellStyle name="Calculation 3 2 6 4 4" xfId="5063"/>
    <cellStyle name="Calculation 3 2 6 4 5" xfId="5064"/>
    <cellStyle name="Calculation 3 2 6 4 6" xfId="5065"/>
    <cellStyle name="Calculation 3 2 6 5" xfId="5066"/>
    <cellStyle name="Calculation 3 2 6 6" xfId="5067"/>
    <cellStyle name="Calculation 3 2 6 7" xfId="5068"/>
    <cellStyle name="Calculation 3 2 6 8" xfId="5069"/>
    <cellStyle name="Calculation 3 2 6 9" xfId="5070"/>
    <cellStyle name="Calculation 3 2 7" xfId="5071"/>
    <cellStyle name="Calculation 3 2 7 2" xfId="5072"/>
    <cellStyle name="Calculation 3 2 7 2 2" xfId="5073"/>
    <cellStyle name="Calculation 3 2 7 2 3" xfId="5074"/>
    <cellStyle name="Calculation 3 2 7 2 4" xfId="5075"/>
    <cellStyle name="Calculation 3 2 7 2 5" xfId="5076"/>
    <cellStyle name="Calculation 3 2 7 2 6" xfId="5077"/>
    <cellStyle name="Calculation 3 2 7 3" xfId="5078"/>
    <cellStyle name="Calculation 3 2 7 3 2" xfId="5079"/>
    <cellStyle name="Calculation 3 2 7 3 3" xfId="5080"/>
    <cellStyle name="Calculation 3 2 7 3 4" xfId="5081"/>
    <cellStyle name="Calculation 3 2 7 3 5" xfId="5082"/>
    <cellStyle name="Calculation 3 2 7 3 6" xfId="5083"/>
    <cellStyle name="Calculation 3 2 7 4" xfId="5084"/>
    <cellStyle name="Calculation 3 2 7 5" xfId="5085"/>
    <cellStyle name="Calculation 3 2 7 6" xfId="5086"/>
    <cellStyle name="Calculation 3 2 7 7" xfId="5087"/>
    <cellStyle name="Calculation 3 2 7 8" xfId="5088"/>
    <cellStyle name="Calculation 3 2 8" xfId="5089"/>
    <cellStyle name="Calculation 3 2 8 2" xfId="5090"/>
    <cellStyle name="Calculation 3 2 8 3" xfId="5091"/>
    <cellStyle name="Calculation 3 2 8 4" xfId="5092"/>
    <cellStyle name="Calculation 3 2 8 5" xfId="5093"/>
    <cellStyle name="Calculation 3 2 8 6" xfId="5094"/>
    <cellStyle name="Calculation 3 2 9" xfId="5095"/>
    <cellStyle name="Calculation 3 2 9 2" xfId="5096"/>
    <cellStyle name="Calculation 3 2 9 3" xfId="5097"/>
    <cellStyle name="Calculation 3 2 9 4" xfId="5098"/>
    <cellStyle name="Calculation 3 2 9 5" xfId="5099"/>
    <cellStyle name="Calculation 3 2 9 6" xfId="5100"/>
    <cellStyle name="Calculation 3 3" xfId="5101"/>
    <cellStyle name="Calculation 3 3 10" xfId="5102"/>
    <cellStyle name="Calculation 3 3 11" xfId="5103"/>
    <cellStyle name="Calculation 3 3 12" xfId="5104"/>
    <cellStyle name="Calculation 3 3 13" xfId="5105"/>
    <cellStyle name="Calculation 3 3 14" xfId="5106"/>
    <cellStyle name="Calculation 3 3 2" xfId="5107"/>
    <cellStyle name="Calculation 3 3 2 10" xfId="5108"/>
    <cellStyle name="Calculation 3 3 2 11" xfId="5109"/>
    <cellStyle name="Calculation 3 3 2 12" xfId="5110"/>
    <cellStyle name="Calculation 3 3 2 13" xfId="5111"/>
    <cellStyle name="Calculation 3 3 2 2" xfId="5112"/>
    <cellStyle name="Calculation 3 3 2 2 10" xfId="5113"/>
    <cellStyle name="Calculation 3 3 2 2 11" xfId="5114"/>
    <cellStyle name="Calculation 3 3 2 2 12" xfId="5115"/>
    <cellStyle name="Calculation 3 3 2 2 2" xfId="5116"/>
    <cellStyle name="Calculation 3 3 2 2 2 10" xfId="5117"/>
    <cellStyle name="Calculation 3 3 2 2 2 11" xfId="5118"/>
    <cellStyle name="Calculation 3 3 2 2 2 2" xfId="5119"/>
    <cellStyle name="Calculation 3 3 2 2 2 2 10" xfId="5120"/>
    <cellStyle name="Calculation 3 3 2 2 2 2 2" xfId="5121"/>
    <cellStyle name="Calculation 3 3 2 2 2 2 2 2" xfId="5122"/>
    <cellStyle name="Calculation 3 3 2 2 2 2 2 2 2" xfId="5123"/>
    <cellStyle name="Calculation 3 3 2 2 2 2 2 2 2 2" xfId="5124"/>
    <cellStyle name="Calculation 3 3 2 2 2 2 2 2 2 3" xfId="5125"/>
    <cellStyle name="Calculation 3 3 2 2 2 2 2 2 2 4" xfId="5126"/>
    <cellStyle name="Calculation 3 3 2 2 2 2 2 2 2 5" xfId="5127"/>
    <cellStyle name="Calculation 3 3 2 2 2 2 2 2 2 6" xfId="5128"/>
    <cellStyle name="Calculation 3 3 2 2 2 2 2 2 3" xfId="5129"/>
    <cellStyle name="Calculation 3 3 2 2 2 2 2 2 3 2" xfId="5130"/>
    <cellStyle name="Calculation 3 3 2 2 2 2 2 2 3 3" xfId="5131"/>
    <cellStyle name="Calculation 3 3 2 2 2 2 2 2 3 4" xfId="5132"/>
    <cellStyle name="Calculation 3 3 2 2 2 2 2 2 3 5" xfId="5133"/>
    <cellStyle name="Calculation 3 3 2 2 2 2 2 2 3 6" xfId="5134"/>
    <cellStyle name="Calculation 3 3 2 2 2 2 2 2 4" xfId="5135"/>
    <cellStyle name="Calculation 3 3 2 2 2 2 2 2 5" xfId="5136"/>
    <cellStyle name="Calculation 3 3 2 2 2 2 2 2 6" xfId="5137"/>
    <cellStyle name="Calculation 3 3 2 2 2 2 2 2 7" xfId="5138"/>
    <cellStyle name="Calculation 3 3 2 2 2 2 2 2 8" xfId="5139"/>
    <cellStyle name="Calculation 3 3 2 2 2 2 2 3" xfId="5140"/>
    <cellStyle name="Calculation 3 3 2 2 2 2 2 3 2" xfId="5141"/>
    <cellStyle name="Calculation 3 3 2 2 2 2 2 3 3" xfId="5142"/>
    <cellStyle name="Calculation 3 3 2 2 2 2 2 3 4" xfId="5143"/>
    <cellStyle name="Calculation 3 3 2 2 2 2 2 3 5" xfId="5144"/>
    <cellStyle name="Calculation 3 3 2 2 2 2 2 3 6" xfId="5145"/>
    <cellStyle name="Calculation 3 3 2 2 2 2 2 4" xfId="5146"/>
    <cellStyle name="Calculation 3 3 2 2 2 2 2 4 2" xfId="5147"/>
    <cellStyle name="Calculation 3 3 2 2 2 2 2 4 3" xfId="5148"/>
    <cellStyle name="Calculation 3 3 2 2 2 2 2 4 4" xfId="5149"/>
    <cellStyle name="Calculation 3 3 2 2 2 2 2 4 5" xfId="5150"/>
    <cellStyle name="Calculation 3 3 2 2 2 2 2 4 6" xfId="5151"/>
    <cellStyle name="Calculation 3 3 2 2 2 2 2 5" xfId="5152"/>
    <cellStyle name="Calculation 3 3 2 2 2 2 2 6" xfId="5153"/>
    <cellStyle name="Calculation 3 3 2 2 2 2 2 7" xfId="5154"/>
    <cellStyle name="Calculation 3 3 2 2 2 2 2 8" xfId="5155"/>
    <cellStyle name="Calculation 3 3 2 2 2 2 2 9" xfId="5156"/>
    <cellStyle name="Calculation 3 3 2 2 2 2 3" xfId="5157"/>
    <cellStyle name="Calculation 3 3 2 2 2 2 3 2" xfId="5158"/>
    <cellStyle name="Calculation 3 3 2 2 2 2 3 2 2" xfId="5159"/>
    <cellStyle name="Calculation 3 3 2 2 2 2 3 2 3" xfId="5160"/>
    <cellStyle name="Calculation 3 3 2 2 2 2 3 2 4" xfId="5161"/>
    <cellStyle name="Calculation 3 3 2 2 2 2 3 2 5" xfId="5162"/>
    <cellStyle name="Calculation 3 3 2 2 2 2 3 2 6" xfId="5163"/>
    <cellStyle name="Calculation 3 3 2 2 2 2 3 3" xfId="5164"/>
    <cellStyle name="Calculation 3 3 2 2 2 2 3 3 2" xfId="5165"/>
    <cellStyle name="Calculation 3 3 2 2 2 2 3 3 3" xfId="5166"/>
    <cellStyle name="Calculation 3 3 2 2 2 2 3 3 4" xfId="5167"/>
    <cellStyle name="Calculation 3 3 2 2 2 2 3 3 5" xfId="5168"/>
    <cellStyle name="Calculation 3 3 2 2 2 2 3 3 6" xfId="5169"/>
    <cellStyle name="Calculation 3 3 2 2 2 2 3 4" xfId="5170"/>
    <cellStyle name="Calculation 3 3 2 2 2 2 3 5" xfId="5171"/>
    <cellStyle name="Calculation 3 3 2 2 2 2 3 6" xfId="5172"/>
    <cellStyle name="Calculation 3 3 2 2 2 2 3 7" xfId="5173"/>
    <cellStyle name="Calculation 3 3 2 2 2 2 3 8" xfId="5174"/>
    <cellStyle name="Calculation 3 3 2 2 2 2 4" xfId="5175"/>
    <cellStyle name="Calculation 3 3 2 2 2 2 4 2" xfId="5176"/>
    <cellStyle name="Calculation 3 3 2 2 2 2 4 3" xfId="5177"/>
    <cellStyle name="Calculation 3 3 2 2 2 2 4 4" xfId="5178"/>
    <cellStyle name="Calculation 3 3 2 2 2 2 4 5" xfId="5179"/>
    <cellStyle name="Calculation 3 3 2 2 2 2 4 6" xfId="5180"/>
    <cellStyle name="Calculation 3 3 2 2 2 2 5" xfId="5181"/>
    <cellStyle name="Calculation 3 3 2 2 2 2 5 2" xfId="5182"/>
    <cellStyle name="Calculation 3 3 2 2 2 2 5 3" xfId="5183"/>
    <cellStyle name="Calculation 3 3 2 2 2 2 5 4" xfId="5184"/>
    <cellStyle name="Calculation 3 3 2 2 2 2 5 5" xfId="5185"/>
    <cellStyle name="Calculation 3 3 2 2 2 2 5 6" xfId="5186"/>
    <cellStyle name="Calculation 3 3 2 2 2 2 6" xfId="5187"/>
    <cellStyle name="Calculation 3 3 2 2 2 2 7" xfId="5188"/>
    <cellStyle name="Calculation 3 3 2 2 2 2 8" xfId="5189"/>
    <cellStyle name="Calculation 3 3 2 2 2 2 9" xfId="5190"/>
    <cellStyle name="Calculation 3 3 2 2 2 3" xfId="5191"/>
    <cellStyle name="Calculation 3 3 2 2 2 3 2" xfId="5192"/>
    <cellStyle name="Calculation 3 3 2 2 2 3 2 2" xfId="5193"/>
    <cellStyle name="Calculation 3 3 2 2 2 3 2 2 2" xfId="5194"/>
    <cellStyle name="Calculation 3 3 2 2 2 3 2 2 3" xfId="5195"/>
    <cellStyle name="Calculation 3 3 2 2 2 3 2 2 4" xfId="5196"/>
    <cellStyle name="Calculation 3 3 2 2 2 3 2 2 5" xfId="5197"/>
    <cellStyle name="Calculation 3 3 2 2 2 3 2 2 6" xfId="5198"/>
    <cellStyle name="Calculation 3 3 2 2 2 3 2 3" xfId="5199"/>
    <cellStyle name="Calculation 3 3 2 2 2 3 2 3 2" xfId="5200"/>
    <cellStyle name="Calculation 3 3 2 2 2 3 2 3 3" xfId="5201"/>
    <cellStyle name="Calculation 3 3 2 2 2 3 2 3 4" xfId="5202"/>
    <cellStyle name="Calculation 3 3 2 2 2 3 2 3 5" xfId="5203"/>
    <cellStyle name="Calculation 3 3 2 2 2 3 2 3 6" xfId="5204"/>
    <cellStyle name="Calculation 3 3 2 2 2 3 2 4" xfId="5205"/>
    <cellStyle name="Calculation 3 3 2 2 2 3 2 5" xfId="5206"/>
    <cellStyle name="Calculation 3 3 2 2 2 3 2 6" xfId="5207"/>
    <cellStyle name="Calculation 3 3 2 2 2 3 2 7" xfId="5208"/>
    <cellStyle name="Calculation 3 3 2 2 2 3 2 8" xfId="5209"/>
    <cellStyle name="Calculation 3 3 2 2 2 3 3" xfId="5210"/>
    <cellStyle name="Calculation 3 3 2 2 2 3 3 2" xfId="5211"/>
    <cellStyle name="Calculation 3 3 2 2 2 3 3 3" xfId="5212"/>
    <cellStyle name="Calculation 3 3 2 2 2 3 3 4" xfId="5213"/>
    <cellStyle name="Calculation 3 3 2 2 2 3 3 5" xfId="5214"/>
    <cellStyle name="Calculation 3 3 2 2 2 3 3 6" xfId="5215"/>
    <cellStyle name="Calculation 3 3 2 2 2 3 4" xfId="5216"/>
    <cellStyle name="Calculation 3 3 2 2 2 3 4 2" xfId="5217"/>
    <cellStyle name="Calculation 3 3 2 2 2 3 4 3" xfId="5218"/>
    <cellStyle name="Calculation 3 3 2 2 2 3 4 4" xfId="5219"/>
    <cellStyle name="Calculation 3 3 2 2 2 3 4 5" xfId="5220"/>
    <cellStyle name="Calculation 3 3 2 2 2 3 4 6" xfId="5221"/>
    <cellStyle name="Calculation 3 3 2 2 2 3 5" xfId="5222"/>
    <cellStyle name="Calculation 3 3 2 2 2 3 6" xfId="5223"/>
    <cellStyle name="Calculation 3 3 2 2 2 3 7" xfId="5224"/>
    <cellStyle name="Calculation 3 3 2 2 2 3 8" xfId="5225"/>
    <cellStyle name="Calculation 3 3 2 2 2 3 9" xfId="5226"/>
    <cellStyle name="Calculation 3 3 2 2 2 4" xfId="5227"/>
    <cellStyle name="Calculation 3 3 2 2 2 4 2" xfId="5228"/>
    <cellStyle name="Calculation 3 3 2 2 2 4 2 2" xfId="5229"/>
    <cellStyle name="Calculation 3 3 2 2 2 4 2 3" xfId="5230"/>
    <cellStyle name="Calculation 3 3 2 2 2 4 2 4" xfId="5231"/>
    <cellStyle name="Calculation 3 3 2 2 2 4 2 5" xfId="5232"/>
    <cellStyle name="Calculation 3 3 2 2 2 4 2 6" xfId="5233"/>
    <cellStyle name="Calculation 3 3 2 2 2 4 3" xfId="5234"/>
    <cellStyle name="Calculation 3 3 2 2 2 4 3 2" xfId="5235"/>
    <cellStyle name="Calculation 3 3 2 2 2 4 3 3" xfId="5236"/>
    <cellStyle name="Calculation 3 3 2 2 2 4 3 4" xfId="5237"/>
    <cellStyle name="Calculation 3 3 2 2 2 4 3 5" xfId="5238"/>
    <cellStyle name="Calculation 3 3 2 2 2 4 3 6" xfId="5239"/>
    <cellStyle name="Calculation 3 3 2 2 2 4 4" xfId="5240"/>
    <cellStyle name="Calculation 3 3 2 2 2 4 5" xfId="5241"/>
    <cellStyle name="Calculation 3 3 2 2 2 4 6" xfId="5242"/>
    <cellStyle name="Calculation 3 3 2 2 2 4 7" xfId="5243"/>
    <cellStyle name="Calculation 3 3 2 2 2 4 8" xfId="5244"/>
    <cellStyle name="Calculation 3 3 2 2 2 5" xfId="5245"/>
    <cellStyle name="Calculation 3 3 2 2 2 5 2" xfId="5246"/>
    <cellStyle name="Calculation 3 3 2 2 2 5 3" xfId="5247"/>
    <cellStyle name="Calculation 3 3 2 2 2 5 4" xfId="5248"/>
    <cellStyle name="Calculation 3 3 2 2 2 5 5" xfId="5249"/>
    <cellStyle name="Calculation 3 3 2 2 2 5 6" xfId="5250"/>
    <cellStyle name="Calculation 3 3 2 2 2 6" xfId="5251"/>
    <cellStyle name="Calculation 3 3 2 2 2 6 2" xfId="5252"/>
    <cellStyle name="Calculation 3 3 2 2 2 6 3" xfId="5253"/>
    <cellStyle name="Calculation 3 3 2 2 2 6 4" xfId="5254"/>
    <cellStyle name="Calculation 3 3 2 2 2 6 5" xfId="5255"/>
    <cellStyle name="Calculation 3 3 2 2 2 6 6" xfId="5256"/>
    <cellStyle name="Calculation 3 3 2 2 2 7" xfId="5257"/>
    <cellStyle name="Calculation 3 3 2 2 2 8" xfId="5258"/>
    <cellStyle name="Calculation 3 3 2 2 2 9" xfId="5259"/>
    <cellStyle name="Calculation 3 3 2 2 3" xfId="5260"/>
    <cellStyle name="Calculation 3 3 2 2 3 10" xfId="5261"/>
    <cellStyle name="Calculation 3 3 2 2 3 2" xfId="5262"/>
    <cellStyle name="Calculation 3 3 2 2 3 2 2" xfId="5263"/>
    <cellStyle name="Calculation 3 3 2 2 3 2 2 2" xfId="5264"/>
    <cellStyle name="Calculation 3 3 2 2 3 2 2 2 2" xfId="5265"/>
    <cellStyle name="Calculation 3 3 2 2 3 2 2 2 3" xfId="5266"/>
    <cellStyle name="Calculation 3 3 2 2 3 2 2 2 4" xfId="5267"/>
    <cellStyle name="Calculation 3 3 2 2 3 2 2 2 5" xfId="5268"/>
    <cellStyle name="Calculation 3 3 2 2 3 2 2 2 6" xfId="5269"/>
    <cellStyle name="Calculation 3 3 2 2 3 2 2 3" xfId="5270"/>
    <cellStyle name="Calculation 3 3 2 2 3 2 2 3 2" xfId="5271"/>
    <cellStyle name="Calculation 3 3 2 2 3 2 2 3 3" xfId="5272"/>
    <cellStyle name="Calculation 3 3 2 2 3 2 2 3 4" xfId="5273"/>
    <cellStyle name="Calculation 3 3 2 2 3 2 2 3 5" xfId="5274"/>
    <cellStyle name="Calculation 3 3 2 2 3 2 2 3 6" xfId="5275"/>
    <cellStyle name="Calculation 3 3 2 2 3 2 2 4" xfId="5276"/>
    <cellStyle name="Calculation 3 3 2 2 3 2 2 5" xfId="5277"/>
    <cellStyle name="Calculation 3 3 2 2 3 2 2 6" xfId="5278"/>
    <cellStyle name="Calculation 3 3 2 2 3 2 2 7" xfId="5279"/>
    <cellStyle name="Calculation 3 3 2 2 3 2 2 8" xfId="5280"/>
    <cellStyle name="Calculation 3 3 2 2 3 2 3" xfId="5281"/>
    <cellStyle name="Calculation 3 3 2 2 3 2 3 2" xfId="5282"/>
    <cellStyle name="Calculation 3 3 2 2 3 2 3 3" xfId="5283"/>
    <cellStyle name="Calculation 3 3 2 2 3 2 3 4" xfId="5284"/>
    <cellStyle name="Calculation 3 3 2 2 3 2 3 5" xfId="5285"/>
    <cellStyle name="Calculation 3 3 2 2 3 2 3 6" xfId="5286"/>
    <cellStyle name="Calculation 3 3 2 2 3 2 4" xfId="5287"/>
    <cellStyle name="Calculation 3 3 2 2 3 2 4 2" xfId="5288"/>
    <cellStyle name="Calculation 3 3 2 2 3 2 4 3" xfId="5289"/>
    <cellStyle name="Calculation 3 3 2 2 3 2 4 4" xfId="5290"/>
    <cellStyle name="Calculation 3 3 2 2 3 2 4 5" xfId="5291"/>
    <cellStyle name="Calculation 3 3 2 2 3 2 4 6" xfId="5292"/>
    <cellStyle name="Calculation 3 3 2 2 3 2 5" xfId="5293"/>
    <cellStyle name="Calculation 3 3 2 2 3 2 6" xfId="5294"/>
    <cellStyle name="Calculation 3 3 2 2 3 2 7" xfId="5295"/>
    <cellStyle name="Calculation 3 3 2 2 3 2 8" xfId="5296"/>
    <cellStyle name="Calculation 3 3 2 2 3 2 9" xfId="5297"/>
    <cellStyle name="Calculation 3 3 2 2 3 3" xfId="5298"/>
    <cellStyle name="Calculation 3 3 2 2 3 3 2" xfId="5299"/>
    <cellStyle name="Calculation 3 3 2 2 3 3 2 2" xfId="5300"/>
    <cellStyle name="Calculation 3 3 2 2 3 3 2 3" xfId="5301"/>
    <cellStyle name="Calculation 3 3 2 2 3 3 2 4" xfId="5302"/>
    <cellStyle name="Calculation 3 3 2 2 3 3 2 5" xfId="5303"/>
    <cellStyle name="Calculation 3 3 2 2 3 3 2 6" xfId="5304"/>
    <cellStyle name="Calculation 3 3 2 2 3 3 3" xfId="5305"/>
    <cellStyle name="Calculation 3 3 2 2 3 3 3 2" xfId="5306"/>
    <cellStyle name="Calculation 3 3 2 2 3 3 3 3" xfId="5307"/>
    <cellStyle name="Calculation 3 3 2 2 3 3 3 4" xfId="5308"/>
    <cellStyle name="Calculation 3 3 2 2 3 3 3 5" xfId="5309"/>
    <cellStyle name="Calculation 3 3 2 2 3 3 3 6" xfId="5310"/>
    <cellStyle name="Calculation 3 3 2 2 3 3 4" xfId="5311"/>
    <cellStyle name="Calculation 3 3 2 2 3 3 5" xfId="5312"/>
    <cellStyle name="Calculation 3 3 2 2 3 3 6" xfId="5313"/>
    <cellStyle name="Calculation 3 3 2 2 3 3 7" xfId="5314"/>
    <cellStyle name="Calculation 3 3 2 2 3 3 8" xfId="5315"/>
    <cellStyle name="Calculation 3 3 2 2 3 4" xfId="5316"/>
    <cellStyle name="Calculation 3 3 2 2 3 4 2" xfId="5317"/>
    <cellStyle name="Calculation 3 3 2 2 3 4 3" xfId="5318"/>
    <cellStyle name="Calculation 3 3 2 2 3 4 4" xfId="5319"/>
    <cellStyle name="Calculation 3 3 2 2 3 4 5" xfId="5320"/>
    <cellStyle name="Calculation 3 3 2 2 3 4 6" xfId="5321"/>
    <cellStyle name="Calculation 3 3 2 2 3 5" xfId="5322"/>
    <cellStyle name="Calculation 3 3 2 2 3 5 2" xfId="5323"/>
    <cellStyle name="Calculation 3 3 2 2 3 5 3" xfId="5324"/>
    <cellStyle name="Calculation 3 3 2 2 3 5 4" xfId="5325"/>
    <cellStyle name="Calculation 3 3 2 2 3 5 5" xfId="5326"/>
    <cellStyle name="Calculation 3 3 2 2 3 5 6" xfId="5327"/>
    <cellStyle name="Calculation 3 3 2 2 3 6" xfId="5328"/>
    <cellStyle name="Calculation 3 3 2 2 3 7" xfId="5329"/>
    <cellStyle name="Calculation 3 3 2 2 3 8" xfId="5330"/>
    <cellStyle name="Calculation 3 3 2 2 3 9" xfId="5331"/>
    <cellStyle name="Calculation 3 3 2 2 4" xfId="5332"/>
    <cellStyle name="Calculation 3 3 2 2 4 2" xfId="5333"/>
    <cellStyle name="Calculation 3 3 2 2 4 2 2" xfId="5334"/>
    <cellStyle name="Calculation 3 3 2 2 4 2 2 2" xfId="5335"/>
    <cellStyle name="Calculation 3 3 2 2 4 2 2 3" xfId="5336"/>
    <cellStyle name="Calculation 3 3 2 2 4 2 2 4" xfId="5337"/>
    <cellStyle name="Calculation 3 3 2 2 4 2 2 5" xfId="5338"/>
    <cellStyle name="Calculation 3 3 2 2 4 2 2 6" xfId="5339"/>
    <cellStyle name="Calculation 3 3 2 2 4 2 3" xfId="5340"/>
    <cellStyle name="Calculation 3 3 2 2 4 2 3 2" xfId="5341"/>
    <cellStyle name="Calculation 3 3 2 2 4 2 3 3" xfId="5342"/>
    <cellStyle name="Calculation 3 3 2 2 4 2 3 4" xfId="5343"/>
    <cellStyle name="Calculation 3 3 2 2 4 2 3 5" xfId="5344"/>
    <cellStyle name="Calculation 3 3 2 2 4 2 3 6" xfId="5345"/>
    <cellStyle name="Calculation 3 3 2 2 4 2 4" xfId="5346"/>
    <cellStyle name="Calculation 3 3 2 2 4 2 5" xfId="5347"/>
    <cellStyle name="Calculation 3 3 2 2 4 2 6" xfId="5348"/>
    <cellStyle name="Calculation 3 3 2 2 4 2 7" xfId="5349"/>
    <cellStyle name="Calculation 3 3 2 2 4 2 8" xfId="5350"/>
    <cellStyle name="Calculation 3 3 2 2 4 3" xfId="5351"/>
    <cellStyle name="Calculation 3 3 2 2 4 3 2" xfId="5352"/>
    <cellStyle name="Calculation 3 3 2 2 4 3 3" xfId="5353"/>
    <cellStyle name="Calculation 3 3 2 2 4 3 4" xfId="5354"/>
    <cellStyle name="Calculation 3 3 2 2 4 3 5" xfId="5355"/>
    <cellStyle name="Calculation 3 3 2 2 4 3 6" xfId="5356"/>
    <cellStyle name="Calculation 3 3 2 2 4 4" xfId="5357"/>
    <cellStyle name="Calculation 3 3 2 2 4 4 2" xfId="5358"/>
    <cellStyle name="Calculation 3 3 2 2 4 4 3" xfId="5359"/>
    <cellStyle name="Calculation 3 3 2 2 4 4 4" xfId="5360"/>
    <cellStyle name="Calculation 3 3 2 2 4 4 5" xfId="5361"/>
    <cellStyle name="Calculation 3 3 2 2 4 4 6" xfId="5362"/>
    <cellStyle name="Calculation 3 3 2 2 4 5" xfId="5363"/>
    <cellStyle name="Calculation 3 3 2 2 4 6" xfId="5364"/>
    <cellStyle name="Calculation 3 3 2 2 4 7" xfId="5365"/>
    <cellStyle name="Calculation 3 3 2 2 4 8" xfId="5366"/>
    <cellStyle name="Calculation 3 3 2 2 4 9" xfId="5367"/>
    <cellStyle name="Calculation 3 3 2 2 5" xfId="5368"/>
    <cellStyle name="Calculation 3 3 2 2 5 2" xfId="5369"/>
    <cellStyle name="Calculation 3 3 2 2 5 2 2" xfId="5370"/>
    <cellStyle name="Calculation 3 3 2 2 5 2 3" xfId="5371"/>
    <cellStyle name="Calculation 3 3 2 2 5 2 4" xfId="5372"/>
    <cellStyle name="Calculation 3 3 2 2 5 2 5" xfId="5373"/>
    <cellStyle name="Calculation 3 3 2 2 5 2 6" xfId="5374"/>
    <cellStyle name="Calculation 3 3 2 2 5 3" xfId="5375"/>
    <cellStyle name="Calculation 3 3 2 2 5 3 2" xfId="5376"/>
    <cellStyle name="Calculation 3 3 2 2 5 3 3" xfId="5377"/>
    <cellStyle name="Calculation 3 3 2 2 5 3 4" xfId="5378"/>
    <cellStyle name="Calculation 3 3 2 2 5 3 5" xfId="5379"/>
    <cellStyle name="Calculation 3 3 2 2 5 3 6" xfId="5380"/>
    <cellStyle name="Calculation 3 3 2 2 5 4" xfId="5381"/>
    <cellStyle name="Calculation 3 3 2 2 5 5" xfId="5382"/>
    <cellStyle name="Calculation 3 3 2 2 5 6" xfId="5383"/>
    <cellStyle name="Calculation 3 3 2 2 5 7" xfId="5384"/>
    <cellStyle name="Calculation 3 3 2 2 5 8" xfId="5385"/>
    <cellStyle name="Calculation 3 3 2 2 6" xfId="5386"/>
    <cellStyle name="Calculation 3 3 2 2 6 2" xfId="5387"/>
    <cellStyle name="Calculation 3 3 2 2 6 3" xfId="5388"/>
    <cellStyle name="Calculation 3 3 2 2 6 4" xfId="5389"/>
    <cellStyle name="Calculation 3 3 2 2 6 5" xfId="5390"/>
    <cellStyle name="Calculation 3 3 2 2 6 6" xfId="5391"/>
    <cellStyle name="Calculation 3 3 2 2 7" xfId="5392"/>
    <cellStyle name="Calculation 3 3 2 2 7 2" xfId="5393"/>
    <cellStyle name="Calculation 3 3 2 2 7 3" xfId="5394"/>
    <cellStyle name="Calculation 3 3 2 2 7 4" xfId="5395"/>
    <cellStyle name="Calculation 3 3 2 2 7 5" xfId="5396"/>
    <cellStyle name="Calculation 3 3 2 2 7 6" xfId="5397"/>
    <cellStyle name="Calculation 3 3 2 2 8" xfId="5398"/>
    <cellStyle name="Calculation 3 3 2 2 9" xfId="5399"/>
    <cellStyle name="Calculation 3 3 2 3" xfId="5400"/>
    <cellStyle name="Calculation 3 3 2 3 10" xfId="5401"/>
    <cellStyle name="Calculation 3 3 2 3 11" xfId="5402"/>
    <cellStyle name="Calculation 3 3 2 3 2" xfId="5403"/>
    <cellStyle name="Calculation 3 3 2 3 2 10" xfId="5404"/>
    <cellStyle name="Calculation 3 3 2 3 2 2" xfId="5405"/>
    <cellStyle name="Calculation 3 3 2 3 2 2 2" xfId="5406"/>
    <cellStyle name="Calculation 3 3 2 3 2 2 2 2" xfId="5407"/>
    <cellStyle name="Calculation 3 3 2 3 2 2 2 2 2" xfId="5408"/>
    <cellStyle name="Calculation 3 3 2 3 2 2 2 2 3" xfId="5409"/>
    <cellStyle name="Calculation 3 3 2 3 2 2 2 2 4" xfId="5410"/>
    <cellStyle name="Calculation 3 3 2 3 2 2 2 2 5" xfId="5411"/>
    <cellStyle name="Calculation 3 3 2 3 2 2 2 2 6" xfId="5412"/>
    <cellStyle name="Calculation 3 3 2 3 2 2 2 3" xfId="5413"/>
    <cellStyle name="Calculation 3 3 2 3 2 2 2 3 2" xfId="5414"/>
    <cellStyle name="Calculation 3 3 2 3 2 2 2 3 3" xfId="5415"/>
    <cellStyle name="Calculation 3 3 2 3 2 2 2 3 4" xfId="5416"/>
    <cellStyle name="Calculation 3 3 2 3 2 2 2 3 5" xfId="5417"/>
    <cellStyle name="Calculation 3 3 2 3 2 2 2 3 6" xfId="5418"/>
    <cellStyle name="Calculation 3 3 2 3 2 2 2 4" xfId="5419"/>
    <cellStyle name="Calculation 3 3 2 3 2 2 2 5" xfId="5420"/>
    <cellStyle name="Calculation 3 3 2 3 2 2 2 6" xfId="5421"/>
    <cellStyle name="Calculation 3 3 2 3 2 2 2 7" xfId="5422"/>
    <cellStyle name="Calculation 3 3 2 3 2 2 2 8" xfId="5423"/>
    <cellStyle name="Calculation 3 3 2 3 2 2 3" xfId="5424"/>
    <cellStyle name="Calculation 3 3 2 3 2 2 3 2" xfId="5425"/>
    <cellStyle name="Calculation 3 3 2 3 2 2 3 3" xfId="5426"/>
    <cellStyle name="Calculation 3 3 2 3 2 2 3 4" xfId="5427"/>
    <cellStyle name="Calculation 3 3 2 3 2 2 3 5" xfId="5428"/>
    <cellStyle name="Calculation 3 3 2 3 2 2 3 6" xfId="5429"/>
    <cellStyle name="Calculation 3 3 2 3 2 2 4" xfId="5430"/>
    <cellStyle name="Calculation 3 3 2 3 2 2 4 2" xfId="5431"/>
    <cellStyle name="Calculation 3 3 2 3 2 2 4 3" xfId="5432"/>
    <cellStyle name="Calculation 3 3 2 3 2 2 4 4" xfId="5433"/>
    <cellStyle name="Calculation 3 3 2 3 2 2 4 5" xfId="5434"/>
    <cellStyle name="Calculation 3 3 2 3 2 2 4 6" xfId="5435"/>
    <cellStyle name="Calculation 3 3 2 3 2 2 5" xfId="5436"/>
    <cellStyle name="Calculation 3 3 2 3 2 2 6" xfId="5437"/>
    <cellStyle name="Calculation 3 3 2 3 2 2 7" xfId="5438"/>
    <cellStyle name="Calculation 3 3 2 3 2 2 8" xfId="5439"/>
    <cellStyle name="Calculation 3 3 2 3 2 2 9" xfId="5440"/>
    <cellStyle name="Calculation 3 3 2 3 2 3" xfId="5441"/>
    <cellStyle name="Calculation 3 3 2 3 2 3 2" xfId="5442"/>
    <cellStyle name="Calculation 3 3 2 3 2 3 2 2" xfId="5443"/>
    <cellStyle name="Calculation 3 3 2 3 2 3 2 3" xfId="5444"/>
    <cellStyle name="Calculation 3 3 2 3 2 3 2 4" xfId="5445"/>
    <cellStyle name="Calculation 3 3 2 3 2 3 2 5" xfId="5446"/>
    <cellStyle name="Calculation 3 3 2 3 2 3 2 6" xfId="5447"/>
    <cellStyle name="Calculation 3 3 2 3 2 3 3" xfId="5448"/>
    <cellStyle name="Calculation 3 3 2 3 2 3 3 2" xfId="5449"/>
    <cellStyle name="Calculation 3 3 2 3 2 3 3 3" xfId="5450"/>
    <cellStyle name="Calculation 3 3 2 3 2 3 3 4" xfId="5451"/>
    <cellStyle name="Calculation 3 3 2 3 2 3 3 5" xfId="5452"/>
    <cellStyle name="Calculation 3 3 2 3 2 3 3 6" xfId="5453"/>
    <cellStyle name="Calculation 3 3 2 3 2 3 4" xfId="5454"/>
    <cellStyle name="Calculation 3 3 2 3 2 3 5" xfId="5455"/>
    <cellStyle name="Calculation 3 3 2 3 2 3 6" xfId="5456"/>
    <cellStyle name="Calculation 3 3 2 3 2 3 7" xfId="5457"/>
    <cellStyle name="Calculation 3 3 2 3 2 3 8" xfId="5458"/>
    <cellStyle name="Calculation 3 3 2 3 2 4" xfId="5459"/>
    <cellStyle name="Calculation 3 3 2 3 2 4 2" xfId="5460"/>
    <cellStyle name="Calculation 3 3 2 3 2 4 3" xfId="5461"/>
    <cellStyle name="Calculation 3 3 2 3 2 4 4" xfId="5462"/>
    <cellStyle name="Calculation 3 3 2 3 2 4 5" xfId="5463"/>
    <cellStyle name="Calculation 3 3 2 3 2 4 6" xfId="5464"/>
    <cellStyle name="Calculation 3 3 2 3 2 5" xfId="5465"/>
    <cellStyle name="Calculation 3 3 2 3 2 5 2" xfId="5466"/>
    <cellStyle name="Calculation 3 3 2 3 2 5 3" xfId="5467"/>
    <cellStyle name="Calculation 3 3 2 3 2 5 4" xfId="5468"/>
    <cellStyle name="Calculation 3 3 2 3 2 5 5" xfId="5469"/>
    <cellStyle name="Calculation 3 3 2 3 2 5 6" xfId="5470"/>
    <cellStyle name="Calculation 3 3 2 3 2 6" xfId="5471"/>
    <cellStyle name="Calculation 3 3 2 3 2 7" xfId="5472"/>
    <cellStyle name="Calculation 3 3 2 3 2 8" xfId="5473"/>
    <cellStyle name="Calculation 3 3 2 3 2 9" xfId="5474"/>
    <cellStyle name="Calculation 3 3 2 3 3" xfId="5475"/>
    <cellStyle name="Calculation 3 3 2 3 3 2" xfId="5476"/>
    <cellStyle name="Calculation 3 3 2 3 3 2 2" xfId="5477"/>
    <cellStyle name="Calculation 3 3 2 3 3 2 2 2" xfId="5478"/>
    <cellStyle name="Calculation 3 3 2 3 3 2 2 3" xfId="5479"/>
    <cellStyle name="Calculation 3 3 2 3 3 2 2 4" xfId="5480"/>
    <cellStyle name="Calculation 3 3 2 3 3 2 2 5" xfId="5481"/>
    <cellStyle name="Calculation 3 3 2 3 3 2 2 6" xfId="5482"/>
    <cellStyle name="Calculation 3 3 2 3 3 2 3" xfId="5483"/>
    <cellStyle name="Calculation 3 3 2 3 3 2 3 2" xfId="5484"/>
    <cellStyle name="Calculation 3 3 2 3 3 2 3 3" xfId="5485"/>
    <cellStyle name="Calculation 3 3 2 3 3 2 3 4" xfId="5486"/>
    <cellStyle name="Calculation 3 3 2 3 3 2 3 5" xfId="5487"/>
    <cellStyle name="Calculation 3 3 2 3 3 2 3 6" xfId="5488"/>
    <cellStyle name="Calculation 3 3 2 3 3 2 4" xfId="5489"/>
    <cellStyle name="Calculation 3 3 2 3 3 2 5" xfId="5490"/>
    <cellStyle name="Calculation 3 3 2 3 3 2 6" xfId="5491"/>
    <cellStyle name="Calculation 3 3 2 3 3 2 7" xfId="5492"/>
    <cellStyle name="Calculation 3 3 2 3 3 2 8" xfId="5493"/>
    <cellStyle name="Calculation 3 3 2 3 3 3" xfId="5494"/>
    <cellStyle name="Calculation 3 3 2 3 3 3 2" xfId="5495"/>
    <cellStyle name="Calculation 3 3 2 3 3 3 3" xfId="5496"/>
    <cellStyle name="Calculation 3 3 2 3 3 3 4" xfId="5497"/>
    <cellStyle name="Calculation 3 3 2 3 3 3 5" xfId="5498"/>
    <cellStyle name="Calculation 3 3 2 3 3 3 6" xfId="5499"/>
    <cellStyle name="Calculation 3 3 2 3 3 4" xfId="5500"/>
    <cellStyle name="Calculation 3 3 2 3 3 4 2" xfId="5501"/>
    <cellStyle name="Calculation 3 3 2 3 3 4 3" xfId="5502"/>
    <cellStyle name="Calculation 3 3 2 3 3 4 4" xfId="5503"/>
    <cellStyle name="Calculation 3 3 2 3 3 4 5" xfId="5504"/>
    <cellStyle name="Calculation 3 3 2 3 3 4 6" xfId="5505"/>
    <cellStyle name="Calculation 3 3 2 3 3 5" xfId="5506"/>
    <cellStyle name="Calculation 3 3 2 3 3 6" xfId="5507"/>
    <cellStyle name="Calculation 3 3 2 3 3 7" xfId="5508"/>
    <cellStyle name="Calculation 3 3 2 3 3 8" xfId="5509"/>
    <cellStyle name="Calculation 3 3 2 3 3 9" xfId="5510"/>
    <cellStyle name="Calculation 3 3 2 3 4" xfId="5511"/>
    <cellStyle name="Calculation 3 3 2 3 4 2" xfId="5512"/>
    <cellStyle name="Calculation 3 3 2 3 4 2 2" xfId="5513"/>
    <cellStyle name="Calculation 3 3 2 3 4 2 3" xfId="5514"/>
    <cellStyle name="Calculation 3 3 2 3 4 2 4" xfId="5515"/>
    <cellStyle name="Calculation 3 3 2 3 4 2 5" xfId="5516"/>
    <cellStyle name="Calculation 3 3 2 3 4 2 6" xfId="5517"/>
    <cellStyle name="Calculation 3 3 2 3 4 3" xfId="5518"/>
    <cellStyle name="Calculation 3 3 2 3 4 3 2" xfId="5519"/>
    <cellStyle name="Calculation 3 3 2 3 4 3 3" xfId="5520"/>
    <cellStyle name="Calculation 3 3 2 3 4 3 4" xfId="5521"/>
    <cellStyle name="Calculation 3 3 2 3 4 3 5" xfId="5522"/>
    <cellStyle name="Calculation 3 3 2 3 4 3 6" xfId="5523"/>
    <cellStyle name="Calculation 3 3 2 3 4 4" xfId="5524"/>
    <cellStyle name="Calculation 3 3 2 3 4 5" xfId="5525"/>
    <cellStyle name="Calculation 3 3 2 3 4 6" xfId="5526"/>
    <cellStyle name="Calculation 3 3 2 3 4 7" xfId="5527"/>
    <cellStyle name="Calculation 3 3 2 3 4 8" xfId="5528"/>
    <cellStyle name="Calculation 3 3 2 3 5" xfId="5529"/>
    <cellStyle name="Calculation 3 3 2 3 5 2" xfId="5530"/>
    <cellStyle name="Calculation 3 3 2 3 5 3" xfId="5531"/>
    <cellStyle name="Calculation 3 3 2 3 5 4" xfId="5532"/>
    <cellStyle name="Calculation 3 3 2 3 5 5" xfId="5533"/>
    <cellStyle name="Calculation 3 3 2 3 5 6" xfId="5534"/>
    <cellStyle name="Calculation 3 3 2 3 6" xfId="5535"/>
    <cellStyle name="Calculation 3 3 2 3 6 2" xfId="5536"/>
    <cellStyle name="Calculation 3 3 2 3 6 3" xfId="5537"/>
    <cellStyle name="Calculation 3 3 2 3 6 4" xfId="5538"/>
    <cellStyle name="Calculation 3 3 2 3 6 5" xfId="5539"/>
    <cellStyle name="Calculation 3 3 2 3 6 6" xfId="5540"/>
    <cellStyle name="Calculation 3 3 2 3 7" xfId="5541"/>
    <cellStyle name="Calculation 3 3 2 3 8" xfId="5542"/>
    <cellStyle name="Calculation 3 3 2 3 9" xfId="5543"/>
    <cellStyle name="Calculation 3 3 2 4" xfId="5544"/>
    <cellStyle name="Calculation 3 3 2 4 10" xfId="5545"/>
    <cellStyle name="Calculation 3 3 2 4 2" xfId="5546"/>
    <cellStyle name="Calculation 3 3 2 4 2 2" xfId="5547"/>
    <cellStyle name="Calculation 3 3 2 4 2 2 2" xfId="5548"/>
    <cellStyle name="Calculation 3 3 2 4 2 2 2 2" xfId="5549"/>
    <cellStyle name="Calculation 3 3 2 4 2 2 2 3" xfId="5550"/>
    <cellStyle name="Calculation 3 3 2 4 2 2 2 4" xfId="5551"/>
    <cellStyle name="Calculation 3 3 2 4 2 2 2 5" xfId="5552"/>
    <cellStyle name="Calculation 3 3 2 4 2 2 2 6" xfId="5553"/>
    <cellStyle name="Calculation 3 3 2 4 2 2 3" xfId="5554"/>
    <cellStyle name="Calculation 3 3 2 4 2 2 3 2" xfId="5555"/>
    <cellStyle name="Calculation 3 3 2 4 2 2 3 3" xfId="5556"/>
    <cellStyle name="Calculation 3 3 2 4 2 2 3 4" xfId="5557"/>
    <cellStyle name="Calculation 3 3 2 4 2 2 3 5" xfId="5558"/>
    <cellStyle name="Calculation 3 3 2 4 2 2 3 6" xfId="5559"/>
    <cellStyle name="Calculation 3 3 2 4 2 2 4" xfId="5560"/>
    <cellStyle name="Calculation 3 3 2 4 2 2 5" xfId="5561"/>
    <cellStyle name="Calculation 3 3 2 4 2 2 6" xfId="5562"/>
    <cellStyle name="Calculation 3 3 2 4 2 2 7" xfId="5563"/>
    <cellStyle name="Calculation 3 3 2 4 2 2 8" xfId="5564"/>
    <cellStyle name="Calculation 3 3 2 4 2 3" xfId="5565"/>
    <cellStyle name="Calculation 3 3 2 4 2 3 2" xfId="5566"/>
    <cellStyle name="Calculation 3 3 2 4 2 3 3" xfId="5567"/>
    <cellStyle name="Calculation 3 3 2 4 2 3 4" xfId="5568"/>
    <cellStyle name="Calculation 3 3 2 4 2 3 5" xfId="5569"/>
    <cellStyle name="Calculation 3 3 2 4 2 3 6" xfId="5570"/>
    <cellStyle name="Calculation 3 3 2 4 2 4" xfId="5571"/>
    <cellStyle name="Calculation 3 3 2 4 2 4 2" xfId="5572"/>
    <cellStyle name="Calculation 3 3 2 4 2 4 3" xfId="5573"/>
    <cellStyle name="Calculation 3 3 2 4 2 4 4" xfId="5574"/>
    <cellStyle name="Calculation 3 3 2 4 2 4 5" xfId="5575"/>
    <cellStyle name="Calculation 3 3 2 4 2 4 6" xfId="5576"/>
    <cellStyle name="Calculation 3 3 2 4 2 5" xfId="5577"/>
    <cellStyle name="Calculation 3 3 2 4 2 6" xfId="5578"/>
    <cellStyle name="Calculation 3 3 2 4 2 7" xfId="5579"/>
    <cellStyle name="Calculation 3 3 2 4 2 8" xfId="5580"/>
    <cellStyle name="Calculation 3 3 2 4 2 9" xfId="5581"/>
    <cellStyle name="Calculation 3 3 2 4 3" xfId="5582"/>
    <cellStyle name="Calculation 3 3 2 4 3 2" xfId="5583"/>
    <cellStyle name="Calculation 3 3 2 4 3 2 2" xfId="5584"/>
    <cellStyle name="Calculation 3 3 2 4 3 2 3" xfId="5585"/>
    <cellStyle name="Calculation 3 3 2 4 3 2 4" xfId="5586"/>
    <cellStyle name="Calculation 3 3 2 4 3 2 5" xfId="5587"/>
    <cellStyle name="Calculation 3 3 2 4 3 2 6" xfId="5588"/>
    <cellStyle name="Calculation 3 3 2 4 3 3" xfId="5589"/>
    <cellStyle name="Calculation 3 3 2 4 3 3 2" xfId="5590"/>
    <cellStyle name="Calculation 3 3 2 4 3 3 3" xfId="5591"/>
    <cellStyle name="Calculation 3 3 2 4 3 3 4" xfId="5592"/>
    <cellStyle name="Calculation 3 3 2 4 3 3 5" xfId="5593"/>
    <cellStyle name="Calculation 3 3 2 4 3 3 6" xfId="5594"/>
    <cellStyle name="Calculation 3 3 2 4 3 4" xfId="5595"/>
    <cellStyle name="Calculation 3 3 2 4 3 5" xfId="5596"/>
    <cellStyle name="Calculation 3 3 2 4 3 6" xfId="5597"/>
    <cellStyle name="Calculation 3 3 2 4 3 7" xfId="5598"/>
    <cellStyle name="Calculation 3 3 2 4 3 8" xfId="5599"/>
    <cellStyle name="Calculation 3 3 2 4 4" xfId="5600"/>
    <cellStyle name="Calculation 3 3 2 4 4 2" xfId="5601"/>
    <cellStyle name="Calculation 3 3 2 4 4 3" xfId="5602"/>
    <cellStyle name="Calculation 3 3 2 4 4 4" xfId="5603"/>
    <cellStyle name="Calculation 3 3 2 4 4 5" xfId="5604"/>
    <cellStyle name="Calculation 3 3 2 4 4 6" xfId="5605"/>
    <cellStyle name="Calculation 3 3 2 4 5" xfId="5606"/>
    <cellStyle name="Calculation 3 3 2 4 5 2" xfId="5607"/>
    <cellStyle name="Calculation 3 3 2 4 5 3" xfId="5608"/>
    <cellStyle name="Calculation 3 3 2 4 5 4" xfId="5609"/>
    <cellStyle name="Calculation 3 3 2 4 5 5" xfId="5610"/>
    <cellStyle name="Calculation 3 3 2 4 5 6" xfId="5611"/>
    <cellStyle name="Calculation 3 3 2 4 6" xfId="5612"/>
    <cellStyle name="Calculation 3 3 2 4 7" xfId="5613"/>
    <cellStyle name="Calculation 3 3 2 4 8" xfId="5614"/>
    <cellStyle name="Calculation 3 3 2 4 9" xfId="5615"/>
    <cellStyle name="Calculation 3 3 2 5" xfId="5616"/>
    <cellStyle name="Calculation 3 3 2 5 2" xfId="5617"/>
    <cellStyle name="Calculation 3 3 2 5 2 2" xfId="5618"/>
    <cellStyle name="Calculation 3 3 2 5 2 2 2" xfId="5619"/>
    <cellStyle name="Calculation 3 3 2 5 2 2 3" xfId="5620"/>
    <cellStyle name="Calculation 3 3 2 5 2 2 4" xfId="5621"/>
    <cellStyle name="Calculation 3 3 2 5 2 2 5" xfId="5622"/>
    <cellStyle name="Calculation 3 3 2 5 2 2 6" xfId="5623"/>
    <cellStyle name="Calculation 3 3 2 5 2 3" xfId="5624"/>
    <cellStyle name="Calculation 3 3 2 5 2 3 2" xfId="5625"/>
    <cellStyle name="Calculation 3 3 2 5 2 3 3" xfId="5626"/>
    <cellStyle name="Calculation 3 3 2 5 2 3 4" xfId="5627"/>
    <cellStyle name="Calculation 3 3 2 5 2 3 5" xfId="5628"/>
    <cellStyle name="Calculation 3 3 2 5 2 3 6" xfId="5629"/>
    <cellStyle name="Calculation 3 3 2 5 2 4" xfId="5630"/>
    <cellStyle name="Calculation 3 3 2 5 2 5" xfId="5631"/>
    <cellStyle name="Calculation 3 3 2 5 2 6" xfId="5632"/>
    <cellStyle name="Calculation 3 3 2 5 2 7" xfId="5633"/>
    <cellStyle name="Calculation 3 3 2 5 2 8" xfId="5634"/>
    <cellStyle name="Calculation 3 3 2 5 3" xfId="5635"/>
    <cellStyle name="Calculation 3 3 2 5 3 2" xfId="5636"/>
    <cellStyle name="Calculation 3 3 2 5 3 3" xfId="5637"/>
    <cellStyle name="Calculation 3 3 2 5 3 4" xfId="5638"/>
    <cellStyle name="Calculation 3 3 2 5 3 5" xfId="5639"/>
    <cellStyle name="Calculation 3 3 2 5 3 6" xfId="5640"/>
    <cellStyle name="Calculation 3 3 2 5 4" xfId="5641"/>
    <cellStyle name="Calculation 3 3 2 5 4 2" xfId="5642"/>
    <cellStyle name="Calculation 3 3 2 5 4 3" xfId="5643"/>
    <cellStyle name="Calculation 3 3 2 5 4 4" xfId="5644"/>
    <cellStyle name="Calculation 3 3 2 5 4 5" xfId="5645"/>
    <cellStyle name="Calculation 3 3 2 5 4 6" xfId="5646"/>
    <cellStyle name="Calculation 3 3 2 5 5" xfId="5647"/>
    <cellStyle name="Calculation 3 3 2 5 6" xfId="5648"/>
    <cellStyle name="Calculation 3 3 2 5 7" xfId="5649"/>
    <cellStyle name="Calculation 3 3 2 5 8" xfId="5650"/>
    <cellStyle name="Calculation 3 3 2 5 9" xfId="5651"/>
    <cellStyle name="Calculation 3 3 2 6" xfId="5652"/>
    <cellStyle name="Calculation 3 3 2 6 2" xfId="5653"/>
    <cellStyle name="Calculation 3 3 2 6 2 2" xfId="5654"/>
    <cellStyle name="Calculation 3 3 2 6 2 3" xfId="5655"/>
    <cellStyle name="Calculation 3 3 2 6 2 4" xfId="5656"/>
    <cellStyle name="Calculation 3 3 2 6 2 5" xfId="5657"/>
    <cellStyle name="Calculation 3 3 2 6 2 6" xfId="5658"/>
    <cellStyle name="Calculation 3 3 2 6 3" xfId="5659"/>
    <cellStyle name="Calculation 3 3 2 6 3 2" xfId="5660"/>
    <cellStyle name="Calculation 3 3 2 6 3 3" xfId="5661"/>
    <cellStyle name="Calculation 3 3 2 6 3 4" xfId="5662"/>
    <cellStyle name="Calculation 3 3 2 6 3 5" xfId="5663"/>
    <cellStyle name="Calculation 3 3 2 6 3 6" xfId="5664"/>
    <cellStyle name="Calculation 3 3 2 6 4" xfId="5665"/>
    <cellStyle name="Calculation 3 3 2 6 5" xfId="5666"/>
    <cellStyle name="Calculation 3 3 2 6 6" xfId="5667"/>
    <cellStyle name="Calculation 3 3 2 6 7" xfId="5668"/>
    <cellStyle name="Calculation 3 3 2 6 8" xfId="5669"/>
    <cellStyle name="Calculation 3 3 2 7" xfId="5670"/>
    <cellStyle name="Calculation 3 3 2 7 2" xfId="5671"/>
    <cellStyle name="Calculation 3 3 2 7 3" xfId="5672"/>
    <cellStyle name="Calculation 3 3 2 7 4" xfId="5673"/>
    <cellStyle name="Calculation 3 3 2 7 5" xfId="5674"/>
    <cellStyle name="Calculation 3 3 2 7 6" xfId="5675"/>
    <cellStyle name="Calculation 3 3 2 8" xfId="5676"/>
    <cellStyle name="Calculation 3 3 2 8 2" xfId="5677"/>
    <cellStyle name="Calculation 3 3 2 8 3" xfId="5678"/>
    <cellStyle name="Calculation 3 3 2 8 4" xfId="5679"/>
    <cellStyle name="Calculation 3 3 2 8 5" xfId="5680"/>
    <cellStyle name="Calculation 3 3 2 8 6" xfId="5681"/>
    <cellStyle name="Calculation 3 3 2 9" xfId="5682"/>
    <cellStyle name="Calculation 3 3 3" xfId="5683"/>
    <cellStyle name="Calculation 3 3 3 10" xfId="5684"/>
    <cellStyle name="Calculation 3 3 3 11" xfId="5685"/>
    <cellStyle name="Calculation 3 3 3 12" xfId="5686"/>
    <cellStyle name="Calculation 3 3 3 2" xfId="5687"/>
    <cellStyle name="Calculation 3 3 3 2 10" xfId="5688"/>
    <cellStyle name="Calculation 3 3 3 2 11" xfId="5689"/>
    <cellStyle name="Calculation 3 3 3 2 2" xfId="5690"/>
    <cellStyle name="Calculation 3 3 3 2 2 10" xfId="5691"/>
    <cellStyle name="Calculation 3 3 3 2 2 2" xfId="5692"/>
    <cellStyle name="Calculation 3 3 3 2 2 2 2" xfId="5693"/>
    <cellStyle name="Calculation 3 3 3 2 2 2 2 2" xfId="5694"/>
    <cellStyle name="Calculation 3 3 3 2 2 2 2 2 2" xfId="5695"/>
    <cellStyle name="Calculation 3 3 3 2 2 2 2 2 3" xfId="5696"/>
    <cellStyle name="Calculation 3 3 3 2 2 2 2 2 4" xfId="5697"/>
    <cellStyle name="Calculation 3 3 3 2 2 2 2 2 5" xfId="5698"/>
    <cellStyle name="Calculation 3 3 3 2 2 2 2 2 6" xfId="5699"/>
    <cellStyle name="Calculation 3 3 3 2 2 2 2 3" xfId="5700"/>
    <cellStyle name="Calculation 3 3 3 2 2 2 2 3 2" xfId="5701"/>
    <cellStyle name="Calculation 3 3 3 2 2 2 2 3 3" xfId="5702"/>
    <cellStyle name="Calculation 3 3 3 2 2 2 2 3 4" xfId="5703"/>
    <cellStyle name="Calculation 3 3 3 2 2 2 2 3 5" xfId="5704"/>
    <cellStyle name="Calculation 3 3 3 2 2 2 2 3 6" xfId="5705"/>
    <cellStyle name="Calculation 3 3 3 2 2 2 2 4" xfId="5706"/>
    <cellStyle name="Calculation 3 3 3 2 2 2 2 5" xfId="5707"/>
    <cellStyle name="Calculation 3 3 3 2 2 2 2 6" xfId="5708"/>
    <cellStyle name="Calculation 3 3 3 2 2 2 2 7" xfId="5709"/>
    <cellStyle name="Calculation 3 3 3 2 2 2 2 8" xfId="5710"/>
    <cellStyle name="Calculation 3 3 3 2 2 2 3" xfId="5711"/>
    <cellStyle name="Calculation 3 3 3 2 2 2 3 2" xfId="5712"/>
    <cellStyle name="Calculation 3 3 3 2 2 2 3 3" xfId="5713"/>
    <cellStyle name="Calculation 3 3 3 2 2 2 3 4" xfId="5714"/>
    <cellStyle name="Calculation 3 3 3 2 2 2 3 5" xfId="5715"/>
    <cellStyle name="Calculation 3 3 3 2 2 2 3 6" xfId="5716"/>
    <cellStyle name="Calculation 3 3 3 2 2 2 4" xfId="5717"/>
    <cellStyle name="Calculation 3 3 3 2 2 2 4 2" xfId="5718"/>
    <cellStyle name="Calculation 3 3 3 2 2 2 4 3" xfId="5719"/>
    <cellStyle name="Calculation 3 3 3 2 2 2 4 4" xfId="5720"/>
    <cellStyle name="Calculation 3 3 3 2 2 2 4 5" xfId="5721"/>
    <cellStyle name="Calculation 3 3 3 2 2 2 4 6" xfId="5722"/>
    <cellStyle name="Calculation 3 3 3 2 2 2 5" xfId="5723"/>
    <cellStyle name="Calculation 3 3 3 2 2 2 6" xfId="5724"/>
    <cellStyle name="Calculation 3 3 3 2 2 2 7" xfId="5725"/>
    <cellStyle name="Calculation 3 3 3 2 2 2 8" xfId="5726"/>
    <cellStyle name="Calculation 3 3 3 2 2 2 9" xfId="5727"/>
    <cellStyle name="Calculation 3 3 3 2 2 3" xfId="5728"/>
    <cellStyle name="Calculation 3 3 3 2 2 3 2" xfId="5729"/>
    <cellStyle name="Calculation 3 3 3 2 2 3 2 2" xfId="5730"/>
    <cellStyle name="Calculation 3 3 3 2 2 3 2 3" xfId="5731"/>
    <cellStyle name="Calculation 3 3 3 2 2 3 2 4" xfId="5732"/>
    <cellStyle name="Calculation 3 3 3 2 2 3 2 5" xfId="5733"/>
    <cellStyle name="Calculation 3 3 3 2 2 3 2 6" xfId="5734"/>
    <cellStyle name="Calculation 3 3 3 2 2 3 3" xfId="5735"/>
    <cellStyle name="Calculation 3 3 3 2 2 3 3 2" xfId="5736"/>
    <cellStyle name="Calculation 3 3 3 2 2 3 3 3" xfId="5737"/>
    <cellStyle name="Calculation 3 3 3 2 2 3 3 4" xfId="5738"/>
    <cellStyle name="Calculation 3 3 3 2 2 3 3 5" xfId="5739"/>
    <cellStyle name="Calculation 3 3 3 2 2 3 3 6" xfId="5740"/>
    <cellStyle name="Calculation 3 3 3 2 2 3 4" xfId="5741"/>
    <cellStyle name="Calculation 3 3 3 2 2 3 5" xfId="5742"/>
    <cellStyle name="Calculation 3 3 3 2 2 3 6" xfId="5743"/>
    <cellStyle name="Calculation 3 3 3 2 2 3 7" xfId="5744"/>
    <cellStyle name="Calculation 3 3 3 2 2 3 8" xfId="5745"/>
    <cellStyle name="Calculation 3 3 3 2 2 4" xfId="5746"/>
    <cellStyle name="Calculation 3 3 3 2 2 4 2" xfId="5747"/>
    <cellStyle name="Calculation 3 3 3 2 2 4 3" xfId="5748"/>
    <cellStyle name="Calculation 3 3 3 2 2 4 4" xfId="5749"/>
    <cellStyle name="Calculation 3 3 3 2 2 4 5" xfId="5750"/>
    <cellStyle name="Calculation 3 3 3 2 2 4 6" xfId="5751"/>
    <cellStyle name="Calculation 3 3 3 2 2 5" xfId="5752"/>
    <cellStyle name="Calculation 3 3 3 2 2 5 2" xfId="5753"/>
    <cellStyle name="Calculation 3 3 3 2 2 5 3" xfId="5754"/>
    <cellStyle name="Calculation 3 3 3 2 2 5 4" xfId="5755"/>
    <cellStyle name="Calculation 3 3 3 2 2 5 5" xfId="5756"/>
    <cellStyle name="Calculation 3 3 3 2 2 5 6" xfId="5757"/>
    <cellStyle name="Calculation 3 3 3 2 2 6" xfId="5758"/>
    <cellStyle name="Calculation 3 3 3 2 2 7" xfId="5759"/>
    <cellStyle name="Calculation 3 3 3 2 2 8" xfId="5760"/>
    <cellStyle name="Calculation 3 3 3 2 2 9" xfId="5761"/>
    <cellStyle name="Calculation 3 3 3 2 3" xfId="5762"/>
    <cellStyle name="Calculation 3 3 3 2 3 2" xfId="5763"/>
    <cellStyle name="Calculation 3 3 3 2 3 2 2" xfId="5764"/>
    <cellStyle name="Calculation 3 3 3 2 3 2 2 2" xfId="5765"/>
    <cellStyle name="Calculation 3 3 3 2 3 2 2 3" xfId="5766"/>
    <cellStyle name="Calculation 3 3 3 2 3 2 2 4" xfId="5767"/>
    <cellStyle name="Calculation 3 3 3 2 3 2 2 5" xfId="5768"/>
    <cellStyle name="Calculation 3 3 3 2 3 2 2 6" xfId="5769"/>
    <cellStyle name="Calculation 3 3 3 2 3 2 3" xfId="5770"/>
    <cellStyle name="Calculation 3 3 3 2 3 2 3 2" xfId="5771"/>
    <cellStyle name="Calculation 3 3 3 2 3 2 3 3" xfId="5772"/>
    <cellStyle name="Calculation 3 3 3 2 3 2 3 4" xfId="5773"/>
    <cellStyle name="Calculation 3 3 3 2 3 2 3 5" xfId="5774"/>
    <cellStyle name="Calculation 3 3 3 2 3 2 3 6" xfId="5775"/>
    <cellStyle name="Calculation 3 3 3 2 3 2 4" xfId="5776"/>
    <cellStyle name="Calculation 3 3 3 2 3 2 5" xfId="5777"/>
    <cellStyle name="Calculation 3 3 3 2 3 2 6" xfId="5778"/>
    <cellStyle name="Calculation 3 3 3 2 3 2 7" xfId="5779"/>
    <cellStyle name="Calculation 3 3 3 2 3 2 8" xfId="5780"/>
    <cellStyle name="Calculation 3 3 3 2 3 3" xfId="5781"/>
    <cellStyle name="Calculation 3 3 3 2 3 3 2" xfId="5782"/>
    <cellStyle name="Calculation 3 3 3 2 3 3 3" xfId="5783"/>
    <cellStyle name="Calculation 3 3 3 2 3 3 4" xfId="5784"/>
    <cellStyle name="Calculation 3 3 3 2 3 3 5" xfId="5785"/>
    <cellStyle name="Calculation 3 3 3 2 3 3 6" xfId="5786"/>
    <cellStyle name="Calculation 3 3 3 2 3 4" xfId="5787"/>
    <cellStyle name="Calculation 3 3 3 2 3 4 2" xfId="5788"/>
    <cellStyle name="Calculation 3 3 3 2 3 4 3" xfId="5789"/>
    <cellStyle name="Calculation 3 3 3 2 3 4 4" xfId="5790"/>
    <cellStyle name="Calculation 3 3 3 2 3 4 5" xfId="5791"/>
    <cellStyle name="Calculation 3 3 3 2 3 4 6" xfId="5792"/>
    <cellStyle name="Calculation 3 3 3 2 3 5" xfId="5793"/>
    <cellStyle name="Calculation 3 3 3 2 3 6" xfId="5794"/>
    <cellStyle name="Calculation 3 3 3 2 3 7" xfId="5795"/>
    <cellStyle name="Calculation 3 3 3 2 3 8" xfId="5796"/>
    <cellStyle name="Calculation 3 3 3 2 3 9" xfId="5797"/>
    <cellStyle name="Calculation 3 3 3 2 4" xfId="5798"/>
    <cellStyle name="Calculation 3 3 3 2 4 2" xfId="5799"/>
    <cellStyle name="Calculation 3 3 3 2 4 2 2" xfId="5800"/>
    <cellStyle name="Calculation 3 3 3 2 4 2 3" xfId="5801"/>
    <cellStyle name="Calculation 3 3 3 2 4 2 4" xfId="5802"/>
    <cellStyle name="Calculation 3 3 3 2 4 2 5" xfId="5803"/>
    <cellStyle name="Calculation 3 3 3 2 4 2 6" xfId="5804"/>
    <cellStyle name="Calculation 3 3 3 2 4 3" xfId="5805"/>
    <cellStyle name="Calculation 3 3 3 2 4 3 2" xfId="5806"/>
    <cellStyle name="Calculation 3 3 3 2 4 3 3" xfId="5807"/>
    <cellStyle name="Calculation 3 3 3 2 4 3 4" xfId="5808"/>
    <cellStyle name="Calculation 3 3 3 2 4 3 5" xfId="5809"/>
    <cellStyle name="Calculation 3 3 3 2 4 3 6" xfId="5810"/>
    <cellStyle name="Calculation 3 3 3 2 4 4" xfId="5811"/>
    <cellStyle name="Calculation 3 3 3 2 4 5" xfId="5812"/>
    <cellStyle name="Calculation 3 3 3 2 4 6" xfId="5813"/>
    <cellStyle name="Calculation 3 3 3 2 4 7" xfId="5814"/>
    <cellStyle name="Calculation 3 3 3 2 4 8" xfId="5815"/>
    <cellStyle name="Calculation 3 3 3 2 5" xfId="5816"/>
    <cellStyle name="Calculation 3 3 3 2 5 2" xfId="5817"/>
    <cellStyle name="Calculation 3 3 3 2 5 3" xfId="5818"/>
    <cellStyle name="Calculation 3 3 3 2 5 4" xfId="5819"/>
    <cellStyle name="Calculation 3 3 3 2 5 5" xfId="5820"/>
    <cellStyle name="Calculation 3 3 3 2 5 6" xfId="5821"/>
    <cellStyle name="Calculation 3 3 3 2 6" xfId="5822"/>
    <cellStyle name="Calculation 3 3 3 2 6 2" xfId="5823"/>
    <cellStyle name="Calculation 3 3 3 2 6 3" xfId="5824"/>
    <cellStyle name="Calculation 3 3 3 2 6 4" xfId="5825"/>
    <cellStyle name="Calculation 3 3 3 2 6 5" xfId="5826"/>
    <cellStyle name="Calculation 3 3 3 2 6 6" xfId="5827"/>
    <cellStyle name="Calculation 3 3 3 2 7" xfId="5828"/>
    <cellStyle name="Calculation 3 3 3 2 8" xfId="5829"/>
    <cellStyle name="Calculation 3 3 3 2 9" xfId="5830"/>
    <cellStyle name="Calculation 3 3 3 3" xfId="5831"/>
    <cellStyle name="Calculation 3 3 3 3 10" xfId="5832"/>
    <cellStyle name="Calculation 3 3 3 3 2" xfId="5833"/>
    <cellStyle name="Calculation 3 3 3 3 2 2" xfId="5834"/>
    <cellStyle name="Calculation 3 3 3 3 2 2 2" xfId="5835"/>
    <cellStyle name="Calculation 3 3 3 3 2 2 2 2" xfId="5836"/>
    <cellStyle name="Calculation 3 3 3 3 2 2 2 3" xfId="5837"/>
    <cellStyle name="Calculation 3 3 3 3 2 2 2 4" xfId="5838"/>
    <cellStyle name="Calculation 3 3 3 3 2 2 2 5" xfId="5839"/>
    <cellStyle name="Calculation 3 3 3 3 2 2 2 6" xfId="5840"/>
    <cellStyle name="Calculation 3 3 3 3 2 2 3" xfId="5841"/>
    <cellStyle name="Calculation 3 3 3 3 2 2 3 2" xfId="5842"/>
    <cellStyle name="Calculation 3 3 3 3 2 2 3 3" xfId="5843"/>
    <cellStyle name="Calculation 3 3 3 3 2 2 3 4" xfId="5844"/>
    <cellStyle name="Calculation 3 3 3 3 2 2 3 5" xfId="5845"/>
    <cellStyle name="Calculation 3 3 3 3 2 2 3 6" xfId="5846"/>
    <cellStyle name="Calculation 3 3 3 3 2 2 4" xfId="5847"/>
    <cellStyle name="Calculation 3 3 3 3 2 2 5" xfId="5848"/>
    <cellStyle name="Calculation 3 3 3 3 2 2 6" xfId="5849"/>
    <cellStyle name="Calculation 3 3 3 3 2 2 7" xfId="5850"/>
    <cellStyle name="Calculation 3 3 3 3 2 2 8" xfId="5851"/>
    <cellStyle name="Calculation 3 3 3 3 2 3" xfId="5852"/>
    <cellStyle name="Calculation 3 3 3 3 2 3 2" xfId="5853"/>
    <cellStyle name="Calculation 3 3 3 3 2 3 3" xfId="5854"/>
    <cellStyle name="Calculation 3 3 3 3 2 3 4" xfId="5855"/>
    <cellStyle name="Calculation 3 3 3 3 2 3 5" xfId="5856"/>
    <cellStyle name="Calculation 3 3 3 3 2 3 6" xfId="5857"/>
    <cellStyle name="Calculation 3 3 3 3 2 4" xfId="5858"/>
    <cellStyle name="Calculation 3 3 3 3 2 4 2" xfId="5859"/>
    <cellStyle name="Calculation 3 3 3 3 2 4 3" xfId="5860"/>
    <cellStyle name="Calculation 3 3 3 3 2 4 4" xfId="5861"/>
    <cellStyle name="Calculation 3 3 3 3 2 4 5" xfId="5862"/>
    <cellStyle name="Calculation 3 3 3 3 2 4 6" xfId="5863"/>
    <cellStyle name="Calculation 3 3 3 3 2 5" xfId="5864"/>
    <cellStyle name="Calculation 3 3 3 3 2 6" xfId="5865"/>
    <cellStyle name="Calculation 3 3 3 3 2 7" xfId="5866"/>
    <cellStyle name="Calculation 3 3 3 3 2 8" xfId="5867"/>
    <cellStyle name="Calculation 3 3 3 3 2 9" xfId="5868"/>
    <cellStyle name="Calculation 3 3 3 3 3" xfId="5869"/>
    <cellStyle name="Calculation 3 3 3 3 3 2" xfId="5870"/>
    <cellStyle name="Calculation 3 3 3 3 3 2 2" xfId="5871"/>
    <cellStyle name="Calculation 3 3 3 3 3 2 3" xfId="5872"/>
    <cellStyle name="Calculation 3 3 3 3 3 2 4" xfId="5873"/>
    <cellStyle name="Calculation 3 3 3 3 3 2 5" xfId="5874"/>
    <cellStyle name="Calculation 3 3 3 3 3 2 6" xfId="5875"/>
    <cellStyle name="Calculation 3 3 3 3 3 3" xfId="5876"/>
    <cellStyle name="Calculation 3 3 3 3 3 3 2" xfId="5877"/>
    <cellStyle name="Calculation 3 3 3 3 3 3 3" xfId="5878"/>
    <cellStyle name="Calculation 3 3 3 3 3 3 4" xfId="5879"/>
    <cellStyle name="Calculation 3 3 3 3 3 3 5" xfId="5880"/>
    <cellStyle name="Calculation 3 3 3 3 3 3 6" xfId="5881"/>
    <cellStyle name="Calculation 3 3 3 3 3 4" xfId="5882"/>
    <cellStyle name="Calculation 3 3 3 3 3 5" xfId="5883"/>
    <cellStyle name="Calculation 3 3 3 3 3 6" xfId="5884"/>
    <cellStyle name="Calculation 3 3 3 3 3 7" xfId="5885"/>
    <cellStyle name="Calculation 3 3 3 3 3 8" xfId="5886"/>
    <cellStyle name="Calculation 3 3 3 3 4" xfId="5887"/>
    <cellStyle name="Calculation 3 3 3 3 4 2" xfId="5888"/>
    <cellStyle name="Calculation 3 3 3 3 4 3" xfId="5889"/>
    <cellStyle name="Calculation 3 3 3 3 4 4" xfId="5890"/>
    <cellStyle name="Calculation 3 3 3 3 4 5" xfId="5891"/>
    <cellStyle name="Calculation 3 3 3 3 4 6" xfId="5892"/>
    <cellStyle name="Calculation 3 3 3 3 5" xfId="5893"/>
    <cellStyle name="Calculation 3 3 3 3 5 2" xfId="5894"/>
    <cellStyle name="Calculation 3 3 3 3 5 3" xfId="5895"/>
    <cellStyle name="Calculation 3 3 3 3 5 4" xfId="5896"/>
    <cellStyle name="Calculation 3 3 3 3 5 5" xfId="5897"/>
    <cellStyle name="Calculation 3 3 3 3 5 6" xfId="5898"/>
    <cellStyle name="Calculation 3 3 3 3 6" xfId="5899"/>
    <cellStyle name="Calculation 3 3 3 3 7" xfId="5900"/>
    <cellStyle name="Calculation 3 3 3 3 8" xfId="5901"/>
    <cellStyle name="Calculation 3 3 3 3 9" xfId="5902"/>
    <cellStyle name="Calculation 3 3 3 4" xfId="5903"/>
    <cellStyle name="Calculation 3 3 3 4 2" xfId="5904"/>
    <cellStyle name="Calculation 3 3 3 4 2 2" xfId="5905"/>
    <cellStyle name="Calculation 3 3 3 4 2 2 2" xfId="5906"/>
    <cellStyle name="Calculation 3 3 3 4 2 2 3" xfId="5907"/>
    <cellStyle name="Calculation 3 3 3 4 2 2 4" xfId="5908"/>
    <cellStyle name="Calculation 3 3 3 4 2 2 5" xfId="5909"/>
    <cellStyle name="Calculation 3 3 3 4 2 2 6" xfId="5910"/>
    <cellStyle name="Calculation 3 3 3 4 2 3" xfId="5911"/>
    <cellStyle name="Calculation 3 3 3 4 2 3 2" xfId="5912"/>
    <cellStyle name="Calculation 3 3 3 4 2 3 3" xfId="5913"/>
    <cellStyle name="Calculation 3 3 3 4 2 3 4" xfId="5914"/>
    <cellStyle name="Calculation 3 3 3 4 2 3 5" xfId="5915"/>
    <cellStyle name="Calculation 3 3 3 4 2 3 6" xfId="5916"/>
    <cellStyle name="Calculation 3 3 3 4 2 4" xfId="5917"/>
    <cellStyle name="Calculation 3 3 3 4 2 5" xfId="5918"/>
    <cellStyle name="Calculation 3 3 3 4 2 6" xfId="5919"/>
    <cellStyle name="Calculation 3 3 3 4 2 7" xfId="5920"/>
    <cellStyle name="Calculation 3 3 3 4 2 8" xfId="5921"/>
    <cellStyle name="Calculation 3 3 3 4 3" xfId="5922"/>
    <cellStyle name="Calculation 3 3 3 4 3 2" xfId="5923"/>
    <cellStyle name="Calculation 3 3 3 4 3 3" xfId="5924"/>
    <cellStyle name="Calculation 3 3 3 4 3 4" xfId="5925"/>
    <cellStyle name="Calculation 3 3 3 4 3 5" xfId="5926"/>
    <cellStyle name="Calculation 3 3 3 4 3 6" xfId="5927"/>
    <cellStyle name="Calculation 3 3 3 4 4" xfId="5928"/>
    <cellStyle name="Calculation 3 3 3 4 4 2" xfId="5929"/>
    <cellStyle name="Calculation 3 3 3 4 4 3" xfId="5930"/>
    <cellStyle name="Calculation 3 3 3 4 4 4" xfId="5931"/>
    <cellStyle name="Calculation 3 3 3 4 4 5" xfId="5932"/>
    <cellStyle name="Calculation 3 3 3 4 4 6" xfId="5933"/>
    <cellStyle name="Calculation 3 3 3 4 5" xfId="5934"/>
    <cellStyle name="Calculation 3 3 3 4 6" xfId="5935"/>
    <cellStyle name="Calculation 3 3 3 4 7" xfId="5936"/>
    <cellStyle name="Calculation 3 3 3 4 8" xfId="5937"/>
    <cellStyle name="Calculation 3 3 3 4 9" xfId="5938"/>
    <cellStyle name="Calculation 3 3 3 5" xfId="5939"/>
    <cellStyle name="Calculation 3 3 3 5 2" xfId="5940"/>
    <cellStyle name="Calculation 3 3 3 5 2 2" xfId="5941"/>
    <cellStyle name="Calculation 3 3 3 5 2 3" xfId="5942"/>
    <cellStyle name="Calculation 3 3 3 5 2 4" xfId="5943"/>
    <cellStyle name="Calculation 3 3 3 5 2 5" xfId="5944"/>
    <cellStyle name="Calculation 3 3 3 5 2 6" xfId="5945"/>
    <cellStyle name="Calculation 3 3 3 5 3" xfId="5946"/>
    <cellStyle name="Calculation 3 3 3 5 3 2" xfId="5947"/>
    <cellStyle name="Calculation 3 3 3 5 3 3" xfId="5948"/>
    <cellStyle name="Calculation 3 3 3 5 3 4" xfId="5949"/>
    <cellStyle name="Calculation 3 3 3 5 3 5" xfId="5950"/>
    <cellStyle name="Calculation 3 3 3 5 3 6" xfId="5951"/>
    <cellStyle name="Calculation 3 3 3 5 4" xfId="5952"/>
    <cellStyle name="Calculation 3 3 3 5 5" xfId="5953"/>
    <cellStyle name="Calculation 3 3 3 5 6" xfId="5954"/>
    <cellStyle name="Calculation 3 3 3 5 7" xfId="5955"/>
    <cellStyle name="Calculation 3 3 3 5 8" xfId="5956"/>
    <cellStyle name="Calculation 3 3 3 6" xfId="5957"/>
    <cellStyle name="Calculation 3 3 3 6 2" xfId="5958"/>
    <cellStyle name="Calculation 3 3 3 6 3" xfId="5959"/>
    <cellStyle name="Calculation 3 3 3 6 4" xfId="5960"/>
    <cellStyle name="Calculation 3 3 3 6 5" xfId="5961"/>
    <cellStyle name="Calculation 3 3 3 6 6" xfId="5962"/>
    <cellStyle name="Calculation 3 3 3 7" xfId="5963"/>
    <cellStyle name="Calculation 3 3 3 7 2" xfId="5964"/>
    <cellStyle name="Calculation 3 3 3 7 3" xfId="5965"/>
    <cellStyle name="Calculation 3 3 3 7 4" xfId="5966"/>
    <cellStyle name="Calculation 3 3 3 7 5" xfId="5967"/>
    <cellStyle name="Calculation 3 3 3 7 6" xfId="5968"/>
    <cellStyle name="Calculation 3 3 3 8" xfId="5969"/>
    <cellStyle name="Calculation 3 3 3 9" xfId="5970"/>
    <cellStyle name="Calculation 3 3 4" xfId="5971"/>
    <cellStyle name="Calculation 3 3 4 10" xfId="5972"/>
    <cellStyle name="Calculation 3 3 4 11" xfId="5973"/>
    <cellStyle name="Calculation 3 3 4 2" xfId="5974"/>
    <cellStyle name="Calculation 3 3 4 2 10" xfId="5975"/>
    <cellStyle name="Calculation 3 3 4 2 2" xfId="5976"/>
    <cellStyle name="Calculation 3 3 4 2 2 2" xfId="5977"/>
    <cellStyle name="Calculation 3 3 4 2 2 2 2" xfId="5978"/>
    <cellStyle name="Calculation 3 3 4 2 2 2 2 2" xfId="5979"/>
    <cellStyle name="Calculation 3 3 4 2 2 2 2 3" xfId="5980"/>
    <cellStyle name="Calculation 3 3 4 2 2 2 2 4" xfId="5981"/>
    <cellStyle name="Calculation 3 3 4 2 2 2 2 5" xfId="5982"/>
    <cellStyle name="Calculation 3 3 4 2 2 2 2 6" xfId="5983"/>
    <cellStyle name="Calculation 3 3 4 2 2 2 3" xfId="5984"/>
    <cellStyle name="Calculation 3 3 4 2 2 2 3 2" xfId="5985"/>
    <cellStyle name="Calculation 3 3 4 2 2 2 3 3" xfId="5986"/>
    <cellStyle name="Calculation 3 3 4 2 2 2 3 4" xfId="5987"/>
    <cellStyle name="Calculation 3 3 4 2 2 2 3 5" xfId="5988"/>
    <cellStyle name="Calculation 3 3 4 2 2 2 3 6" xfId="5989"/>
    <cellStyle name="Calculation 3 3 4 2 2 2 4" xfId="5990"/>
    <cellStyle name="Calculation 3 3 4 2 2 2 5" xfId="5991"/>
    <cellStyle name="Calculation 3 3 4 2 2 2 6" xfId="5992"/>
    <cellStyle name="Calculation 3 3 4 2 2 2 7" xfId="5993"/>
    <cellStyle name="Calculation 3 3 4 2 2 2 8" xfId="5994"/>
    <cellStyle name="Calculation 3 3 4 2 2 3" xfId="5995"/>
    <cellStyle name="Calculation 3 3 4 2 2 3 2" xfId="5996"/>
    <cellStyle name="Calculation 3 3 4 2 2 3 3" xfId="5997"/>
    <cellStyle name="Calculation 3 3 4 2 2 3 4" xfId="5998"/>
    <cellStyle name="Calculation 3 3 4 2 2 3 5" xfId="5999"/>
    <cellStyle name="Calculation 3 3 4 2 2 3 6" xfId="6000"/>
    <cellStyle name="Calculation 3 3 4 2 2 4" xfId="6001"/>
    <cellStyle name="Calculation 3 3 4 2 2 4 2" xfId="6002"/>
    <cellStyle name="Calculation 3 3 4 2 2 4 3" xfId="6003"/>
    <cellStyle name="Calculation 3 3 4 2 2 4 4" xfId="6004"/>
    <cellStyle name="Calculation 3 3 4 2 2 4 5" xfId="6005"/>
    <cellStyle name="Calculation 3 3 4 2 2 4 6" xfId="6006"/>
    <cellStyle name="Calculation 3 3 4 2 2 5" xfId="6007"/>
    <cellStyle name="Calculation 3 3 4 2 2 6" xfId="6008"/>
    <cellStyle name="Calculation 3 3 4 2 2 7" xfId="6009"/>
    <cellStyle name="Calculation 3 3 4 2 2 8" xfId="6010"/>
    <cellStyle name="Calculation 3 3 4 2 2 9" xfId="6011"/>
    <cellStyle name="Calculation 3 3 4 2 3" xfId="6012"/>
    <cellStyle name="Calculation 3 3 4 2 3 2" xfId="6013"/>
    <cellStyle name="Calculation 3 3 4 2 3 2 2" xfId="6014"/>
    <cellStyle name="Calculation 3 3 4 2 3 2 3" xfId="6015"/>
    <cellStyle name="Calculation 3 3 4 2 3 2 4" xfId="6016"/>
    <cellStyle name="Calculation 3 3 4 2 3 2 5" xfId="6017"/>
    <cellStyle name="Calculation 3 3 4 2 3 2 6" xfId="6018"/>
    <cellStyle name="Calculation 3 3 4 2 3 3" xfId="6019"/>
    <cellStyle name="Calculation 3 3 4 2 3 3 2" xfId="6020"/>
    <cellStyle name="Calculation 3 3 4 2 3 3 3" xfId="6021"/>
    <cellStyle name="Calculation 3 3 4 2 3 3 4" xfId="6022"/>
    <cellStyle name="Calculation 3 3 4 2 3 3 5" xfId="6023"/>
    <cellStyle name="Calculation 3 3 4 2 3 3 6" xfId="6024"/>
    <cellStyle name="Calculation 3 3 4 2 3 4" xfId="6025"/>
    <cellStyle name="Calculation 3 3 4 2 3 5" xfId="6026"/>
    <cellStyle name="Calculation 3 3 4 2 3 6" xfId="6027"/>
    <cellStyle name="Calculation 3 3 4 2 3 7" xfId="6028"/>
    <cellStyle name="Calculation 3 3 4 2 3 8" xfId="6029"/>
    <cellStyle name="Calculation 3 3 4 2 4" xfId="6030"/>
    <cellStyle name="Calculation 3 3 4 2 4 2" xfId="6031"/>
    <cellStyle name="Calculation 3 3 4 2 4 3" xfId="6032"/>
    <cellStyle name="Calculation 3 3 4 2 4 4" xfId="6033"/>
    <cellStyle name="Calculation 3 3 4 2 4 5" xfId="6034"/>
    <cellStyle name="Calculation 3 3 4 2 4 6" xfId="6035"/>
    <cellStyle name="Calculation 3 3 4 2 5" xfId="6036"/>
    <cellStyle name="Calculation 3 3 4 2 5 2" xfId="6037"/>
    <cellStyle name="Calculation 3 3 4 2 5 3" xfId="6038"/>
    <cellStyle name="Calculation 3 3 4 2 5 4" xfId="6039"/>
    <cellStyle name="Calculation 3 3 4 2 5 5" xfId="6040"/>
    <cellStyle name="Calculation 3 3 4 2 5 6" xfId="6041"/>
    <cellStyle name="Calculation 3 3 4 2 6" xfId="6042"/>
    <cellStyle name="Calculation 3 3 4 2 7" xfId="6043"/>
    <cellStyle name="Calculation 3 3 4 2 8" xfId="6044"/>
    <cellStyle name="Calculation 3 3 4 2 9" xfId="6045"/>
    <cellStyle name="Calculation 3 3 4 3" xfId="6046"/>
    <cellStyle name="Calculation 3 3 4 3 2" xfId="6047"/>
    <cellStyle name="Calculation 3 3 4 3 2 2" xfId="6048"/>
    <cellStyle name="Calculation 3 3 4 3 2 2 2" xfId="6049"/>
    <cellStyle name="Calculation 3 3 4 3 2 2 3" xfId="6050"/>
    <cellStyle name="Calculation 3 3 4 3 2 2 4" xfId="6051"/>
    <cellStyle name="Calculation 3 3 4 3 2 2 5" xfId="6052"/>
    <cellStyle name="Calculation 3 3 4 3 2 2 6" xfId="6053"/>
    <cellStyle name="Calculation 3 3 4 3 2 3" xfId="6054"/>
    <cellStyle name="Calculation 3 3 4 3 2 3 2" xfId="6055"/>
    <cellStyle name="Calculation 3 3 4 3 2 3 3" xfId="6056"/>
    <cellStyle name="Calculation 3 3 4 3 2 3 4" xfId="6057"/>
    <cellStyle name="Calculation 3 3 4 3 2 3 5" xfId="6058"/>
    <cellStyle name="Calculation 3 3 4 3 2 3 6" xfId="6059"/>
    <cellStyle name="Calculation 3 3 4 3 2 4" xfId="6060"/>
    <cellStyle name="Calculation 3 3 4 3 2 5" xfId="6061"/>
    <cellStyle name="Calculation 3 3 4 3 2 6" xfId="6062"/>
    <cellStyle name="Calculation 3 3 4 3 2 7" xfId="6063"/>
    <cellStyle name="Calculation 3 3 4 3 2 8" xfId="6064"/>
    <cellStyle name="Calculation 3 3 4 3 3" xfId="6065"/>
    <cellStyle name="Calculation 3 3 4 3 3 2" xfId="6066"/>
    <cellStyle name="Calculation 3 3 4 3 3 3" xfId="6067"/>
    <cellStyle name="Calculation 3 3 4 3 3 4" xfId="6068"/>
    <cellStyle name="Calculation 3 3 4 3 3 5" xfId="6069"/>
    <cellStyle name="Calculation 3 3 4 3 3 6" xfId="6070"/>
    <cellStyle name="Calculation 3 3 4 3 4" xfId="6071"/>
    <cellStyle name="Calculation 3 3 4 3 4 2" xfId="6072"/>
    <cellStyle name="Calculation 3 3 4 3 4 3" xfId="6073"/>
    <cellStyle name="Calculation 3 3 4 3 4 4" xfId="6074"/>
    <cellStyle name="Calculation 3 3 4 3 4 5" xfId="6075"/>
    <cellStyle name="Calculation 3 3 4 3 4 6" xfId="6076"/>
    <cellStyle name="Calculation 3 3 4 3 5" xfId="6077"/>
    <cellStyle name="Calculation 3 3 4 3 6" xfId="6078"/>
    <cellStyle name="Calculation 3 3 4 3 7" xfId="6079"/>
    <cellStyle name="Calculation 3 3 4 3 8" xfId="6080"/>
    <cellStyle name="Calculation 3 3 4 3 9" xfId="6081"/>
    <cellStyle name="Calculation 3 3 4 4" xfId="6082"/>
    <cellStyle name="Calculation 3 3 4 4 2" xfId="6083"/>
    <cellStyle name="Calculation 3 3 4 4 2 2" xfId="6084"/>
    <cellStyle name="Calculation 3 3 4 4 2 3" xfId="6085"/>
    <cellStyle name="Calculation 3 3 4 4 2 4" xfId="6086"/>
    <cellStyle name="Calculation 3 3 4 4 2 5" xfId="6087"/>
    <cellStyle name="Calculation 3 3 4 4 2 6" xfId="6088"/>
    <cellStyle name="Calculation 3 3 4 4 3" xfId="6089"/>
    <cellStyle name="Calculation 3 3 4 4 3 2" xfId="6090"/>
    <cellStyle name="Calculation 3 3 4 4 3 3" xfId="6091"/>
    <cellStyle name="Calculation 3 3 4 4 3 4" xfId="6092"/>
    <cellStyle name="Calculation 3 3 4 4 3 5" xfId="6093"/>
    <cellStyle name="Calculation 3 3 4 4 3 6" xfId="6094"/>
    <cellStyle name="Calculation 3 3 4 4 4" xfId="6095"/>
    <cellStyle name="Calculation 3 3 4 4 5" xfId="6096"/>
    <cellStyle name="Calculation 3 3 4 4 6" xfId="6097"/>
    <cellStyle name="Calculation 3 3 4 4 7" xfId="6098"/>
    <cellStyle name="Calculation 3 3 4 4 8" xfId="6099"/>
    <cellStyle name="Calculation 3 3 4 5" xfId="6100"/>
    <cellStyle name="Calculation 3 3 4 5 2" xfId="6101"/>
    <cellStyle name="Calculation 3 3 4 5 3" xfId="6102"/>
    <cellStyle name="Calculation 3 3 4 5 4" xfId="6103"/>
    <cellStyle name="Calculation 3 3 4 5 5" xfId="6104"/>
    <cellStyle name="Calculation 3 3 4 5 6" xfId="6105"/>
    <cellStyle name="Calculation 3 3 4 6" xfId="6106"/>
    <cellStyle name="Calculation 3 3 4 6 2" xfId="6107"/>
    <cellStyle name="Calculation 3 3 4 6 3" xfId="6108"/>
    <cellStyle name="Calculation 3 3 4 6 4" xfId="6109"/>
    <cellStyle name="Calculation 3 3 4 6 5" xfId="6110"/>
    <cellStyle name="Calculation 3 3 4 6 6" xfId="6111"/>
    <cellStyle name="Calculation 3 3 4 7" xfId="6112"/>
    <cellStyle name="Calculation 3 3 4 8" xfId="6113"/>
    <cellStyle name="Calculation 3 3 4 9" xfId="6114"/>
    <cellStyle name="Calculation 3 3 5" xfId="6115"/>
    <cellStyle name="Calculation 3 3 5 10" xfId="6116"/>
    <cellStyle name="Calculation 3 3 5 2" xfId="6117"/>
    <cellStyle name="Calculation 3 3 5 2 2" xfId="6118"/>
    <cellStyle name="Calculation 3 3 5 2 2 2" xfId="6119"/>
    <cellStyle name="Calculation 3 3 5 2 2 2 2" xfId="6120"/>
    <cellStyle name="Calculation 3 3 5 2 2 2 3" xfId="6121"/>
    <cellStyle name="Calculation 3 3 5 2 2 2 4" xfId="6122"/>
    <cellStyle name="Calculation 3 3 5 2 2 2 5" xfId="6123"/>
    <cellStyle name="Calculation 3 3 5 2 2 2 6" xfId="6124"/>
    <cellStyle name="Calculation 3 3 5 2 2 3" xfId="6125"/>
    <cellStyle name="Calculation 3 3 5 2 2 3 2" xfId="6126"/>
    <cellStyle name="Calculation 3 3 5 2 2 3 3" xfId="6127"/>
    <cellStyle name="Calculation 3 3 5 2 2 3 4" xfId="6128"/>
    <cellStyle name="Calculation 3 3 5 2 2 3 5" xfId="6129"/>
    <cellStyle name="Calculation 3 3 5 2 2 3 6" xfId="6130"/>
    <cellStyle name="Calculation 3 3 5 2 2 4" xfId="6131"/>
    <cellStyle name="Calculation 3 3 5 2 2 5" xfId="6132"/>
    <cellStyle name="Calculation 3 3 5 2 2 6" xfId="6133"/>
    <cellStyle name="Calculation 3 3 5 2 2 7" xfId="6134"/>
    <cellStyle name="Calculation 3 3 5 2 2 8" xfId="6135"/>
    <cellStyle name="Calculation 3 3 5 2 3" xfId="6136"/>
    <cellStyle name="Calculation 3 3 5 2 3 2" xfId="6137"/>
    <cellStyle name="Calculation 3 3 5 2 3 3" xfId="6138"/>
    <cellStyle name="Calculation 3 3 5 2 3 4" xfId="6139"/>
    <cellStyle name="Calculation 3 3 5 2 3 5" xfId="6140"/>
    <cellStyle name="Calculation 3 3 5 2 3 6" xfId="6141"/>
    <cellStyle name="Calculation 3 3 5 2 4" xfId="6142"/>
    <cellStyle name="Calculation 3 3 5 2 4 2" xfId="6143"/>
    <cellStyle name="Calculation 3 3 5 2 4 3" xfId="6144"/>
    <cellStyle name="Calculation 3 3 5 2 4 4" xfId="6145"/>
    <cellStyle name="Calculation 3 3 5 2 4 5" xfId="6146"/>
    <cellStyle name="Calculation 3 3 5 2 4 6" xfId="6147"/>
    <cellStyle name="Calculation 3 3 5 2 5" xfId="6148"/>
    <cellStyle name="Calculation 3 3 5 2 6" xfId="6149"/>
    <cellStyle name="Calculation 3 3 5 2 7" xfId="6150"/>
    <cellStyle name="Calculation 3 3 5 2 8" xfId="6151"/>
    <cellStyle name="Calculation 3 3 5 2 9" xfId="6152"/>
    <cellStyle name="Calculation 3 3 5 3" xfId="6153"/>
    <cellStyle name="Calculation 3 3 5 3 2" xfId="6154"/>
    <cellStyle name="Calculation 3 3 5 3 2 2" xfId="6155"/>
    <cellStyle name="Calculation 3 3 5 3 2 3" xfId="6156"/>
    <cellStyle name="Calculation 3 3 5 3 2 4" xfId="6157"/>
    <cellStyle name="Calculation 3 3 5 3 2 5" xfId="6158"/>
    <cellStyle name="Calculation 3 3 5 3 2 6" xfId="6159"/>
    <cellStyle name="Calculation 3 3 5 3 3" xfId="6160"/>
    <cellStyle name="Calculation 3 3 5 3 3 2" xfId="6161"/>
    <cellStyle name="Calculation 3 3 5 3 3 3" xfId="6162"/>
    <cellStyle name="Calculation 3 3 5 3 3 4" xfId="6163"/>
    <cellStyle name="Calculation 3 3 5 3 3 5" xfId="6164"/>
    <cellStyle name="Calculation 3 3 5 3 3 6" xfId="6165"/>
    <cellStyle name="Calculation 3 3 5 3 4" xfId="6166"/>
    <cellStyle name="Calculation 3 3 5 3 5" xfId="6167"/>
    <cellStyle name="Calculation 3 3 5 3 6" xfId="6168"/>
    <cellStyle name="Calculation 3 3 5 3 7" xfId="6169"/>
    <cellStyle name="Calculation 3 3 5 3 8" xfId="6170"/>
    <cellStyle name="Calculation 3 3 5 4" xfId="6171"/>
    <cellStyle name="Calculation 3 3 5 4 2" xfId="6172"/>
    <cellStyle name="Calculation 3 3 5 4 3" xfId="6173"/>
    <cellStyle name="Calculation 3 3 5 4 4" xfId="6174"/>
    <cellStyle name="Calculation 3 3 5 4 5" xfId="6175"/>
    <cellStyle name="Calculation 3 3 5 4 6" xfId="6176"/>
    <cellStyle name="Calculation 3 3 5 5" xfId="6177"/>
    <cellStyle name="Calculation 3 3 5 5 2" xfId="6178"/>
    <cellStyle name="Calculation 3 3 5 5 3" xfId="6179"/>
    <cellStyle name="Calculation 3 3 5 5 4" xfId="6180"/>
    <cellStyle name="Calculation 3 3 5 5 5" xfId="6181"/>
    <cellStyle name="Calculation 3 3 5 5 6" xfId="6182"/>
    <cellStyle name="Calculation 3 3 5 6" xfId="6183"/>
    <cellStyle name="Calculation 3 3 5 7" xfId="6184"/>
    <cellStyle name="Calculation 3 3 5 8" xfId="6185"/>
    <cellStyle name="Calculation 3 3 5 9" xfId="6186"/>
    <cellStyle name="Calculation 3 3 6" xfId="6187"/>
    <cellStyle name="Calculation 3 3 6 2" xfId="6188"/>
    <cellStyle name="Calculation 3 3 6 2 2" xfId="6189"/>
    <cellStyle name="Calculation 3 3 6 2 2 2" xfId="6190"/>
    <cellStyle name="Calculation 3 3 6 2 2 3" xfId="6191"/>
    <cellStyle name="Calculation 3 3 6 2 2 4" xfId="6192"/>
    <cellStyle name="Calculation 3 3 6 2 2 5" xfId="6193"/>
    <cellStyle name="Calculation 3 3 6 2 2 6" xfId="6194"/>
    <cellStyle name="Calculation 3 3 6 2 3" xfId="6195"/>
    <cellStyle name="Calculation 3 3 6 2 3 2" xfId="6196"/>
    <cellStyle name="Calculation 3 3 6 2 3 3" xfId="6197"/>
    <cellStyle name="Calculation 3 3 6 2 3 4" xfId="6198"/>
    <cellStyle name="Calculation 3 3 6 2 3 5" xfId="6199"/>
    <cellStyle name="Calculation 3 3 6 2 3 6" xfId="6200"/>
    <cellStyle name="Calculation 3 3 6 2 4" xfId="6201"/>
    <cellStyle name="Calculation 3 3 6 2 5" xfId="6202"/>
    <cellStyle name="Calculation 3 3 6 2 6" xfId="6203"/>
    <cellStyle name="Calculation 3 3 6 2 7" xfId="6204"/>
    <cellStyle name="Calculation 3 3 6 2 8" xfId="6205"/>
    <cellStyle name="Calculation 3 3 6 3" xfId="6206"/>
    <cellStyle name="Calculation 3 3 6 3 2" xfId="6207"/>
    <cellStyle name="Calculation 3 3 6 3 3" xfId="6208"/>
    <cellStyle name="Calculation 3 3 6 3 4" xfId="6209"/>
    <cellStyle name="Calculation 3 3 6 3 5" xfId="6210"/>
    <cellStyle name="Calculation 3 3 6 3 6" xfId="6211"/>
    <cellStyle name="Calculation 3 3 6 4" xfId="6212"/>
    <cellStyle name="Calculation 3 3 6 4 2" xfId="6213"/>
    <cellStyle name="Calculation 3 3 6 4 3" xfId="6214"/>
    <cellStyle name="Calculation 3 3 6 4 4" xfId="6215"/>
    <cellStyle name="Calculation 3 3 6 4 5" xfId="6216"/>
    <cellStyle name="Calculation 3 3 6 4 6" xfId="6217"/>
    <cellStyle name="Calculation 3 3 6 5" xfId="6218"/>
    <cellStyle name="Calculation 3 3 6 6" xfId="6219"/>
    <cellStyle name="Calculation 3 3 6 7" xfId="6220"/>
    <cellStyle name="Calculation 3 3 6 8" xfId="6221"/>
    <cellStyle name="Calculation 3 3 6 9" xfId="6222"/>
    <cellStyle name="Calculation 3 3 7" xfId="6223"/>
    <cellStyle name="Calculation 3 3 7 2" xfId="6224"/>
    <cellStyle name="Calculation 3 3 7 2 2" xfId="6225"/>
    <cellStyle name="Calculation 3 3 7 2 3" xfId="6226"/>
    <cellStyle name="Calculation 3 3 7 2 4" xfId="6227"/>
    <cellStyle name="Calculation 3 3 7 2 5" xfId="6228"/>
    <cellStyle name="Calculation 3 3 7 2 6" xfId="6229"/>
    <cellStyle name="Calculation 3 3 7 3" xfId="6230"/>
    <cellStyle name="Calculation 3 3 7 3 2" xfId="6231"/>
    <cellStyle name="Calculation 3 3 7 3 3" xfId="6232"/>
    <cellStyle name="Calculation 3 3 7 3 4" xfId="6233"/>
    <cellStyle name="Calculation 3 3 7 3 5" xfId="6234"/>
    <cellStyle name="Calculation 3 3 7 3 6" xfId="6235"/>
    <cellStyle name="Calculation 3 3 7 4" xfId="6236"/>
    <cellStyle name="Calculation 3 3 7 5" xfId="6237"/>
    <cellStyle name="Calculation 3 3 7 6" xfId="6238"/>
    <cellStyle name="Calculation 3 3 7 7" xfId="6239"/>
    <cellStyle name="Calculation 3 3 7 8" xfId="6240"/>
    <cellStyle name="Calculation 3 3 8" xfId="6241"/>
    <cellStyle name="Calculation 3 3 8 2" xfId="6242"/>
    <cellStyle name="Calculation 3 3 8 3" xfId="6243"/>
    <cellStyle name="Calculation 3 3 8 4" xfId="6244"/>
    <cellStyle name="Calculation 3 3 8 5" xfId="6245"/>
    <cellStyle name="Calculation 3 3 8 6" xfId="6246"/>
    <cellStyle name="Calculation 3 3 9" xfId="6247"/>
    <cellStyle name="Calculation 3 3 9 2" xfId="6248"/>
    <cellStyle name="Calculation 3 3 9 3" xfId="6249"/>
    <cellStyle name="Calculation 3 3 9 4" xfId="6250"/>
    <cellStyle name="Calculation 3 3 9 5" xfId="6251"/>
    <cellStyle name="Calculation 3 3 9 6" xfId="6252"/>
    <cellStyle name="Calculation 3 4" xfId="6253"/>
    <cellStyle name="Calculation 3 4 10" xfId="6254"/>
    <cellStyle name="Calculation 3 4 2" xfId="6255"/>
    <cellStyle name="Calculation 3 4 2 2" xfId="6256"/>
    <cellStyle name="Calculation 3 4 2 2 2" xfId="6257"/>
    <cellStyle name="Calculation 3 4 2 2 2 2" xfId="6258"/>
    <cellStyle name="Calculation 3 4 2 2 2 3" xfId="6259"/>
    <cellStyle name="Calculation 3 4 2 2 2 4" xfId="6260"/>
    <cellStyle name="Calculation 3 4 2 2 2 5" xfId="6261"/>
    <cellStyle name="Calculation 3 4 2 2 2 6" xfId="6262"/>
    <cellStyle name="Calculation 3 4 2 2 3" xfId="6263"/>
    <cellStyle name="Calculation 3 4 2 2 3 2" xfId="6264"/>
    <cellStyle name="Calculation 3 4 2 2 3 3" xfId="6265"/>
    <cellStyle name="Calculation 3 4 2 2 3 4" xfId="6266"/>
    <cellStyle name="Calculation 3 4 2 2 3 5" xfId="6267"/>
    <cellStyle name="Calculation 3 4 2 2 3 6" xfId="6268"/>
    <cellStyle name="Calculation 3 4 2 2 4" xfId="6269"/>
    <cellStyle name="Calculation 3 4 2 2 5" xfId="6270"/>
    <cellStyle name="Calculation 3 4 2 2 6" xfId="6271"/>
    <cellStyle name="Calculation 3 4 2 2 7" xfId="6272"/>
    <cellStyle name="Calculation 3 4 2 2 8" xfId="6273"/>
    <cellStyle name="Calculation 3 4 2 3" xfId="6274"/>
    <cellStyle name="Calculation 3 4 2 3 2" xfId="6275"/>
    <cellStyle name="Calculation 3 4 2 3 3" xfId="6276"/>
    <cellStyle name="Calculation 3 4 2 3 4" xfId="6277"/>
    <cellStyle name="Calculation 3 4 2 3 5" xfId="6278"/>
    <cellStyle name="Calculation 3 4 2 3 6" xfId="6279"/>
    <cellStyle name="Calculation 3 4 2 4" xfId="6280"/>
    <cellStyle name="Calculation 3 4 2 4 2" xfId="6281"/>
    <cellStyle name="Calculation 3 4 2 4 3" xfId="6282"/>
    <cellStyle name="Calculation 3 4 2 4 4" xfId="6283"/>
    <cellStyle name="Calculation 3 4 2 4 5" xfId="6284"/>
    <cellStyle name="Calculation 3 4 2 4 6" xfId="6285"/>
    <cellStyle name="Calculation 3 4 2 5" xfId="6286"/>
    <cellStyle name="Calculation 3 4 2 6" xfId="6287"/>
    <cellStyle name="Calculation 3 4 2 7" xfId="6288"/>
    <cellStyle name="Calculation 3 4 2 8" xfId="6289"/>
    <cellStyle name="Calculation 3 4 2 9" xfId="6290"/>
    <cellStyle name="Calculation 3 4 3" xfId="6291"/>
    <cellStyle name="Calculation 3 4 3 2" xfId="6292"/>
    <cellStyle name="Calculation 3 4 3 2 2" xfId="6293"/>
    <cellStyle name="Calculation 3 4 3 2 3" xfId="6294"/>
    <cellStyle name="Calculation 3 4 3 2 4" xfId="6295"/>
    <cellStyle name="Calculation 3 4 3 2 5" xfId="6296"/>
    <cellStyle name="Calculation 3 4 3 2 6" xfId="6297"/>
    <cellStyle name="Calculation 3 4 3 3" xfId="6298"/>
    <cellStyle name="Calculation 3 4 3 3 2" xfId="6299"/>
    <cellStyle name="Calculation 3 4 3 3 3" xfId="6300"/>
    <cellStyle name="Calculation 3 4 3 3 4" xfId="6301"/>
    <cellStyle name="Calculation 3 4 3 3 5" xfId="6302"/>
    <cellStyle name="Calculation 3 4 3 3 6" xfId="6303"/>
    <cellStyle name="Calculation 3 4 3 4" xfId="6304"/>
    <cellStyle name="Calculation 3 4 3 5" xfId="6305"/>
    <cellStyle name="Calculation 3 4 3 6" xfId="6306"/>
    <cellStyle name="Calculation 3 4 3 7" xfId="6307"/>
    <cellStyle name="Calculation 3 4 3 8" xfId="6308"/>
    <cellStyle name="Calculation 3 4 4" xfId="6309"/>
    <cellStyle name="Calculation 3 4 4 2" xfId="6310"/>
    <cellStyle name="Calculation 3 4 4 3" xfId="6311"/>
    <cellStyle name="Calculation 3 4 4 4" xfId="6312"/>
    <cellStyle name="Calculation 3 4 4 5" xfId="6313"/>
    <cellStyle name="Calculation 3 4 4 6" xfId="6314"/>
    <cellStyle name="Calculation 3 4 5" xfId="6315"/>
    <cellStyle name="Calculation 3 4 5 2" xfId="6316"/>
    <cellStyle name="Calculation 3 4 5 3" xfId="6317"/>
    <cellStyle name="Calculation 3 4 5 4" xfId="6318"/>
    <cellStyle name="Calculation 3 4 5 5" xfId="6319"/>
    <cellStyle name="Calculation 3 4 5 6" xfId="6320"/>
    <cellStyle name="Calculation 3 4 6" xfId="6321"/>
    <cellStyle name="Calculation 3 4 7" xfId="6322"/>
    <cellStyle name="Calculation 3 4 8" xfId="6323"/>
    <cellStyle name="Calculation 3 4 9" xfId="6324"/>
    <cellStyle name="Calculation 3 5" xfId="6325"/>
    <cellStyle name="Calculation 3 5 2" xfId="6326"/>
    <cellStyle name="Calculation 3 5 2 2" xfId="6327"/>
    <cellStyle name="Calculation 3 5 2 2 2" xfId="6328"/>
    <cellStyle name="Calculation 3 5 2 2 3" xfId="6329"/>
    <cellStyle name="Calculation 3 5 2 2 4" xfId="6330"/>
    <cellStyle name="Calculation 3 5 2 2 5" xfId="6331"/>
    <cellStyle name="Calculation 3 5 2 2 6" xfId="6332"/>
    <cellStyle name="Calculation 3 5 2 3" xfId="6333"/>
    <cellStyle name="Calculation 3 5 2 3 2" xfId="6334"/>
    <cellStyle name="Calculation 3 5 2 3 3" xfId="6335"/>
    <cellStyle name="Calculation 3 5 2 3 4" xfId="6336"/>
    <cellStyle name="Calculation 3 5 2 3 5" xfId="6337"/>
    <cellStyle name="Calculation 3 5 2 3 6" xfId="6338"/>
    <cellStyle name="Calculation 3 5 2 4" xfId="6339"/>
    <cellStyle name="Calculation 3 5 2 5" xfId="6340"/>
    <cellStyle name="Calculation 3 5 2 6" xfId="6341"/>
    <cellStyle name="Calculation 3 5 2 7" xfId="6342"/>
    <cellStyle name="Calculation 3 5 2 8" xfId="6343"/>
    <cellStyle name="Calculation 3 5 3" xfId="6344"/>
    <cellStyle name="Calculation 3 5 3 2" xfId="6345"/>
    <cellStyle name="Calculation 3 5 3 3" xfId="6346"/>
    <cellStyle name="Calculation 3 5 3 4" xfId="6347"/>
    <cellStyle name="Calculation 3 5 3 5" xfId="6348"/>
    <cellStyle name="Calculation 3 5 3 6" xfId="6349"/>
    <cellStyle name="Calculation 3 5 4" xfId="6350"/>
    <cellStyle name="Calculation 3 5 4 2" xfId="6351"/>
    <cellStyle name="Calculation 3 5 4 3" xfId="6352"/>
    <cellStyle name="Calculation 3 5 4 4" xfId="6353"/>
    <cellStyle name="Calculation 3 5 4 5" xfId="6354"/>
    <cellStyle name="Calculation 3 5 4 6" xfId="6355"/>
    <cellStyle name="Calculation 3 5 5" xfId="6356"/>
    <cellStyle name="Calculation 3 5 6" xfId="6357"/>
    <cellStyle name="Calculation 3 5 7" xfId="6358"/>
    <cellStyle name="Calculation 3 5 8" xfId="6359"/>
    <cellStyle name="Calculation 3 5 9" xfId="6360"/>
    <cellStyle name="Calculation 3 6" xfId="6361"/>
    <cellStyle name="Calculation 3 6 2" xfId="6362"/>
    <cellStyle name="Calculation 3 6 3" xfId="6363"/>
    <cellStyle name="Calculation 3 6 4" xfId="6364"/>
    <cellStyle name="Calculation 3 6 5" xfId="6365"/>
    <cellStyle name="Calculation 3 6 6" xfId="6366"/>
    <cellStyle name="Calculation 3 7" xfId="3948"/>
    <cellStyle name="Calculation 4" xfId="6367"/>
    <cellStyle name="Calculation 4 10" xfId="6368"/>
    <cellStyle name="Calculation 4 11" xfId="6369"/>
    <cellStyle name="Calculation 4 12" xfId="6370"/>
    <cellStyle name="Calculation 4 13" xfId="6371"/>
    <cellStyle name="Calculation 4 14" xfId="6372"/>
    <cellStyle name="Calculation 4 2" xfId="6373"/>
    <cellStyle name="Calculation 4 2 10" xfId="6374"/>
    <cellStyle name="Calculation 4 2 11" xfId="6375"/>
    <cellStyle name="Calculation 4 2 12" xfId="6376"/>
    <cellStyle name="Calculation 4 2 13" xfId="6377"/>
    <cellStyle name="Calculation 4 2 2" xfId="6378"/>
    <cellStyle name="Calculation 4 2 2 10" xfId="6379"/>
    <cellStyle name="Calculation 4 2 2 11" xfId="6380"/>
    <cellStyle name="Calculation 4 2 2 12" xfId="6381"/>
    <cellStyle name="Calculation 4 2 2 2" xfId="6382"/>
    <cellStyle name="Calculation 4 2 2 2 10" xfId="6383"/>
    <cellStyle name="Calculation 4 2 2 2 11" xfId="6384"/>
    <cellStyle name="Calculation 4 2 2 2 2" xfId="6385"/>
    <cellStyle name="Calculation 4 2 2 2 2 10" xfId="6386"/>
    <cellStyle name="Calculation 4 2 2 2 2 2" xfId="6387"/>
    <cellStyle name="Calculation 4 2 2 2 2 2 2" xfId="6388"/>
    <cellStyle name="Calculation 4 2 2 2 2 2 2 2" xfId="6389"/>
    <cellStyle name="Calculation 4 2 2 2 2 2 2 2 2" xfId="6390"/>
    <cellStyle name="Calculation 4 2 2 2 2 2 2 2 3" xfId="6391"/>
    <cellStyle name="Calculation 4 2 2 2 2 2 2 2 4" xfId="6392"/>
    <cellStyle name="Calculation 4 2 2 2 2 2 2 2 5" xfId="6393"/>
    <cellStyle name="Calculation 4 2 2 2 2 2 2 2 6" xfId="6394"/>
    <cellStyle name="Calculation 4 2 2 2 2 2 2 3" xfId="6395"/>
    <cellStyle name="Calculation 4 2 2 2 2 2 2 3 2" xfId="6396"/>
    <cellStyle name="Calculation 4 2 2 2 2 2 2 3 3" xfId="6397"/>
    <cellStyle name="Calculation 4 2 2 2 2 2 2 3 4" xfId="6398"/>
    <cellStyle name="Calculation 4 2 2 2 2 2 2 3 5" xfId="6399"/>
    <cellStyle name="Calculation 4 2 2 2 2 2 2 3 6" xfId="6400"/>
    <cellStyle name="Calculation 4 2 2 2 2 2 2 4" xfId="6401"/>
    <cellStyle name="Calculation 4 2 2 2 2 2 2 5" xfId="6402"/>
    <cellStyle name="Calculation 4 2 2 2 2 2 2 6" xfId="6403"/>
    <cellStyle name="Calculation 4 2 2 2 2 2 2 7" xfId="6404"/>
    <cellStyle name="Calculation 4 2 2 2 2 2 2 8" xfId="6405"/>
    <cellStyle name="Calculation 4 2 2 2 2 2 3" xfId="6406"/>
    <cellStyle name="Calculation 4 2 2 2 2 2 3 2" xfId="6407"/>
    <cellStyle name="Calculation 4 2 2 2 2 2 3 3" xfId="6408"/>
    <cellStyle name="Calculation 4 2 2 2 2 2 3 4" xfId="6409"/>
    <cellStyle name="Calculation 4 2 2 2 2 2 3 5" xfId="6410"/>
    <cellStyle name="Calculation 4 2 2 2 2 2 3 6" xfId="6411"/>
    <cellStyle name="Calculation 4 2 2 2 2 2 4" xfId="6412"/>
    <cellStyle name="Calculation 4 2 2 2 2 2 4 2" xfId="6413"/>
    <cellStyle name="Calculation 4 2 2 2 2 2 4 3" xfId="6414"/>
    <cellStyle name="Calculation 4 2 2 2 2 2 4 4" xfId="6415"/>
    <cellStyle name="Calculation 4 2 2 2 2 2 4 5" xfId="6416"/>
    <cellStyle name="Calculation 4 2 2 2 2 2 4 6" xfId="6417"/>
    <cellStyle name="Calculation 4 2 2 2 2 2 5" xfId="6418"/>
    <cellStyle name="Calculation 4 2 2 2 2 2 6" xfId="6419"/>
    <cellStyle name="Calculation 4 2 2 2 2 2 7" xfId="6420"/>
    <cellStyle name="Calculation 4 2 2 2 2 2 8" xfId="6421"/>
    <cellStyle name="Calculation 4 2 2 2 2 2 9" xfId="6422"/>
    <cellStyle name="Calculation 4 2 2 2 2 3" xfId="6423"/>
    <cellStyle name="Calculation 4 2 2 2 2 3 2" xfId="6424"/>
    <cellStyle name="Calculation 4 2 2 2 2 3 2 2" xfId="6425"/>
    <cellStyle name="Calculation 4 2 2 2 2 3 2 3" xfId="6426"/>
    <cellStyle name="Calculation 4 2 2 2 2 3 2 4" xfId="6427"/>
    <cellStyle name="Calculation 4 2 2 2 2 3 2 5" xfId="6428"/>
    <cellStyle name="Calculation 4 2 2 2 2 3 2 6" xfId="6429"/>
    <cellStyle name="Calculation 4 2 2 2 2 3 3" xfId="6430"/>
    <cellStyle name="Calculation 4 2 2 2 2 3 3 2" xfId="6431"/>
    <cellStyle name="Calculation 4 2 2 2 2 3 3 3" xfId="6432"/>
    <cellStyle name="Calculation 4 2 2 2 2 3 3 4" xfId="6433"/>
    <cellStyle name="Calculation 4 2 2 2 2 3 3 5" xfId="6434"/>
    <cellStyle name="Calculation 4 2 2 2 2 3 3 6" xfId="6435"/>
    <cellStyle name="Calculation 4 2 2 2 2 3 4" xfId="6436"/>
    <cellStyle name="Calculation 4 2 2 2 2 3 5" xfId="6437"/>
    <cellStyle name="Calculation 4 2 2 2 2 3 6" xfId="6438"/>
    <cellStyle name="Calculation 4 2 2 2 2 3 7" xfId="6439"/>
    <cellStyle name="Calculation 4 2 2 2 2 3 8" xfId="6440"/>
    <cellStyle name="Calculation 4 2 2 2 2 4" xfId="6441"/>
    <cellStyle name="Calculation 4 2 2 2 2 4 2" xfId="6442"/>
    <cellStyle name="Calculation 4 2 2 2 2 4 3" xfId="6443"/>
    <cellStyle name="Calculation 4 2 2 2 2 4 4" xfId="6444"/>
    <cellStyle name="Calculation 4 2 2 2 2 4 5" xfId="6445"/>
    <cellStyle name="Calculation 4 2 2 2 2 4 6" xfId="6446"/>
    <cellStyle name="Calculation 4 2 2 2 2 5" xfId="6447"/>
    <cellStyle name="Calculation 4 2 2 2 2 5 2" xfId="6448"/>
    <cellStyle name="Calculation 4 2 2 2 2 5 3" xfId="6449"/>
    <cellStyle name="Calculation 4 2 2 2 2 5 4" xfId="6450"/>
    <cellStyle name="Calculation 4 2 2 2 2 5 5" xfId="6451"/>
    <cellStyle name="Calculation 4 2 2 2 2 5 6" xfId="6452"/>
    <cellStyle name="Calculation 4 2 2 2 2 6" xfId="6453"/>
    <cellStyle name="Calculation 4 2 2 2 2 7" xfId="6454"/>
    <cellStyle name="Calculation 4 2 2 2 2 8" xfId="6455"/>
    <cellStyle name="Calculation 4 2 2 2 2 9" xfId="6456"/>
    <cellStyle name="Calculation 4 2 2 2 3" xfId="6457"/>
    <cellStyle name="Calculation 4 2 2 2 3 2" xfId="6458"/>
    <cellStyle name="Calculation 4 2 2 2 3 2 2" xfId="6459"/>
    <cellStyle name="Calculation 4 2 2 2 3 2 2 2" xfId="6460"/>
    <cellStyle name="Calculation 4 2 2 2 3 2 2 3" xfId="6461"/>
    <cellStyle name="Calculation 4 2 2 2 3 2 2 4" xfId="6462"/>
    <cellStyle name="Calculation 4 2 2 2 3 2 2 5" xfId="6463"/>
    <cellStyle name="Calculation 4 2 2 2 3 2 2 6" xfId="6464"/>
    <cellStyle name="Calculation 4 2 2 2 3 2 3" xfId="6465"/>
    <cellStyle name="Calculation 4 2 2 2 3 2 3 2" xfId="6466"/>
    <cellStyle name="Calculation 4 2 2 2 3 2 3 3" xfId="6467"/>
    <cellStyle name="Calculation 4 2 2 2 3 2 3 4" xfId="6468"/>
    <cellStyle name="Calculation 4 2 2 2 3 2 3 5" xfId="6469"/>
    <cellStyle name="Calculation 4 2 2 2 3 2 3 6" xfId="6470"/>
    <cellStyle name="Calculation 4 2 2 2 3 2 4" xfId="6471"/>
    <cellStyle name="Calculation 4 2 2 2 3 2 5" xfId="6472"/>
    <cellStyle name="Calculation 4 2 2 2 3 2 6" xfId="6473"/>
    <cellStyle name="Calculation 4 2 2 2 3 2 7" xfId="6474"/>
    <cellStyle name="Calculation 4 2 2 2 3 2 8" xfId="6475"/>
    <cellStyle name="Calculation 4 2 2 2 3 3" xfId="6476"/>
    <cellStyle name="Calculation 4 2 2 2 3 3 2" xfId="6477"/>
    <cellStyle name="Calculation 4 2 2 2 3 3 3" xfId="6478"/>
    <cellStyle name="Calculation 4 2 2 2 3 3 4" xfId="6479"/>
    <cellStyle name="Calculation 4 2 2 2 3 3 5" xfId="6480"/>
    <cellStyle name="Calculation 4 2 2 2 3 3 6" xfId="6481"/>
    <cellStyle name="Calculation 4 2 2 2 3 4" xfId="6482"/>
    <cellStyle name="Calculation 4 2 2 2 3 4 2" xfId="6483"/>
    <cellStyle name="Calculation 4 2 2 2 3 4 3" xfId="6484"/>
    <cellStyle name="Calculation 4 2 2 2 3 4 4" xfId="6485"/>
    <cellStyle name="Calculation 4 2 2 2 3 4 5" xfId="6486"/>
    <cellStyle name="Calculation 4 2 2 2 3 4 6" xfId="6487"/>
    <cellStyle name="Calculation 4 2 2 2 3 5" xfId="6488"/>
    <cellStyle name="Calculation 4 2 2 2 3 6" xfId="6489"/>
    <cellStyle name="Calculation 4 2 2 2 3 7" xfId="6490"/>
    <cellStyle name="Calculation 4 2 2 2 3 8" xfId="6491"/>
    <cellStyle name="Calculation 4 2 2 2 3 9" xfId="6492"/>
    <cellStyle name="Calculation 4 2 2 2 4" xfId="6493"/>
    <cellStyle name="Calculation 4 2 2 2 4 2" xfId="6494"/>
    <cellStyle name="Calculation 4 2 2 2 4 2 2" xfId="6495"/>
    <cellStyle name="Calculation 4 2 2 2 4 2 3" xfId="6496"/>
    <cellStyle name="Calculation 4 2 2 2 4 2 4" xfId="6497"/>
    <cellStyle name="Calculation 4 2 2 2 4 2 5" xfId="6498"/>
    <cellStyle name="Calculation 4 2 2 2 4 2 6" xfId="6499"/>
    <cellStyle name="Calculation 4 2 2 2 4 3" xfId="6500"/>
    <cellStyle name="Calculation 4 2 2 2 4 3 2" xfId="6501"/>
    <cellStyle name="Calculation 4 2 2 2 4 3 3" xfId="6502"/>
    <cellStyle name="Calculation 4 2 2 2 4 3 4" xfId="6503"/>
    <cellStyle name="Calculation 4 2 2 2 4 3 5" xfId="6504"/>
    <cellStyle name="Calculation 4 2 2 2 4 3 6" xfId="6505"/>
    <cellStyle name="Calculation 4 2 2 2 4 4" xfId="6506"/>
    <cellStyle name="Calculation 4 2 2 2 4 5" xfId="6507"/>
    <cellStyle name="Calculation 4 2 2 2 4 6" xfId="6508"/>
    <cellStyle name="Calculation 4 2 2 2 4 7" xfId="6509"/>
    <cellStyle name="Calculation 4 2 2 2 4 8" xfId="6510"/>
    <cellStyle name="Calculation 4 2 2 2 5" xfId="6511"/>
    <cellStyle name="Calculation 4 2 2 2 5 2" xfId="6512"/>
    <cellStyle name="Calculation 4 2 2 2 5 3" xfId="6513"/>
    <cellStyle name="Calculation 4 2 2 2 5 4" xfId="6514"/>
    <cellStyle name="Calculation 4 2 2 2 5 5" xfId="6515"/>
    <cellStyle name="Calculation 4 2 2 2 5 6" xfId="6516"/>
    <cellStyle name="Calculation 4 2 2 2 6" xfId="6517"/>
    <cellStyle name="Calculation 4 2 2 2 6 2" xfId="6518"/>
    <cellStyle name="Calculation 4 2 2 2 6 3" xfId="6519"/>
    <cellStyle name="Calculation 4 2 2 2 6 4" xfId="6520"/>
    <cellStyle name="Calculation 4 2 2 2 6 5" xfId="6521"/>
    <cellStyle name="Calculation 4 2 2 2 6 6" xfId="6522"/>
    <cellStyle name="Calculation 4 2 2 2 7" xfId="6523"/>
    <cellStyle name="Calculation 4 2 2 2 8" xfId="6524"/>
    <cellStyle name="Calculation 4 2 2 2 9" xfId="6525"/>
    <cellStyle name="Calculation 4 2 2 3" xfId="6526"/>
    <cellStyle name="Calculation 4 2 2 3 10" xfId="6527"/>
    <cellStyle name="Calculation 4 2 2 3 2" xfId="6528"/>
    <cellStyle name="Calculation 4 2 2 3 2 2" xfId="6529"/>
    <cellStyle name="Calculation 4 2 2 3 2 2 2" xfId="6530"/>
    <cellStyle name="Calculation 4 2 2 3 2 2 2 2" xfId="6531"/>
    <cellStyle name="Calculation 4 2 2 3 2 2 2 3" xfId="6532"/>
    <cellStyle name="Calculation 4 2 2 3 2 2 2 4" xfId="6533"/>
    <cellStyle name="Calculation 4 2 2 3 2 2 2 5" xfId="6534"/>
    <cellStyle name="Calculation 4 2 2 3 2 2 2 6" xfId="6535"/>
    <cellStyle name="Calculation 4 2 2 3 2 2 3" xfId="6536"/>
    <cellStyle name="Calculation 4 2 2 3 2 2 3 2" xfId="6537"/>
    <cellStyle name="Calculation 4 2 2 3 2 2 3 3" xfId="6538"/>
    <cellStyle name="Calculation 4 2 2 3 2 2 3 4" xfId="6539"/>
    <cellStyle name="Calculation 4 2 2 3 2 2 3 5" xfId="6540"/>
    <cellStyle name="Calculation 4 2 2 3 2 2 3 6" xfId="6541"/>
    <cellStyle name="Calculation 4 2 2 3 2 2 4" xfId="6542"/>
    <cellStyle name="Calculation 4 2 2 3 2 2 5" xfId="6543"/>
    <cellStyle name="Calculation 4 2 2 3 2 2 6" xfId="6544"/>
    <cellStyle name="Calculation 4 2 2 3 2 2 7" xfId="6545"/>
    <cellStyle name="Calculation 4 2 2 3 2 2 8" xfId="6546"/>
    <cellStyle name="Calculation 4 2 2 3 2 3" xfId="6547"/>
    <cellStyle name="Calculation 4 2 2 3 2 3 2" xfId="6548"/>
    <cellStyle name="Calculation 4 2 2 3 2 3 3" xfId="6549"/>
    <cellStyle name="Calculation 4 2 2 3 2 3 4" xfId="6550"/>
    <cellStyle name="Calculation 4 2 2 3 2 3 5" xfId="6551"/>
    <cellStyle name="Calculation 4 2 2 3 2 3 6" xfId="6552"/>
    <cellStyle name="Calculation 4 2 2 3 2 4" xfId="6553"/>
    <cellStyle name="Calculation 4 2 2 3 2 4 2" xfId="6554"/>
    <cellStyle name="Calculation 4 2 2 3 2 4 3" xfId="6555"/>
    <cellStyle name="Calculation 4 2 2 3 2 4 4" xfId="6556"/>
    <cellStyle name="Calculation 4 2 2 3 2 4 5" xfId="6557"/>
    <cellStyle name="Calculation 4 2 2 3 2 4 6" xfId="6558"/>
    <cellStyle name="Calculation 4 2 2 3 2 5" xfId="6559"/>
    <cellStyle name="Calculation 4 2 2 3 2 6" xfId="6560"/>
    <cellStyle name="Calculation 4 2 2 3 2 7" xfId="6561"/>
    <cellStyle name="Calculation 4 2 2 3 2 8" xfId="6562"/>
    <cellStyle name="Calculation 4 2 2 3 2 9" xfId="6563"/>
    <cellStyle name="Calculation 4 2 2 3 3" xfId="6564"/>
    <cellStyle name="Calculation 4 2 2 3 3 2" xfId="6565"/>
    <cellStyle name="Calculation 4 2 2 3 3 2 2" xfId="6566"/>
    <cellStyle name="Calculation 4 2 2 3 3 2 3" xfId="6567"/>
    <cellStyle name="Calculation 4 2 2 3 3 2 4" xfId="6568"/>
    <cellStyle name="Calculation 4 2 2 3 3 2 5" xfId="6569"/>
    <cellStyle name="Calculation 4 2 2 3 3 2 6" xfId="6570"/>
    <cellStyle name="Calculation 4 2 2 3 3 3" xfId="6571"/>
    <cellStyle name="Calculation 4 2 2 3 3 3 2" xfId="6572"/>
    <cellStyle name="Calculation 4 2 2 3 3 3 3" xfId="6573"/>
    <cellStyle name="Calculation 4 2 2 3 3 3 4" xfId="6574"/>
    <cellStyle name="Calculation 4 2 2 3 3 3 5" xfId="6575"/>
    <cellStyle name="Calculation 4 2 2 3 3 3 6" xfId="6576"/>
    <cellStyle name="Calculation 4 2 2 3 3 4" xfId="6577"/>
    <cellStyle name="Calculation 4 2 2 3 3 5" xfId="6578"/>
    <cellStyle name="Calculation 4 2 2 3 3 6" xfId="6579"/>
    <cellStyle name="Calculation 4 2 2 3 3 7" xfId="6580"/>
    <cellStyle name="Calculation 4 2 2 3 3 8" xfId="6581"/>
    <cellStyle name="Calculation 4 2 2 3 4" xfId="6582"/>
    <cellStyle name="Calculation 4 2 2 3 4 2" xfId="6583"/>
    <cellStyle name="Calculation 4 2 2 3 4 3" xfId="6584"/>
    <cellStyle name="Calculation 4 2 2 3 4 4" xfId="6585"/>
    <cellStyle name="Calculation 4 2 2 3 4 5" xfId="6586"/>
    <cellStyle name="Calculation 4 2 2 3 4 6" xfId="6587"/>
    <cellStyle name="Calculation 4 2 2 3 5" xfId="6588"/>
    <cellStyle name="Calculation 4 2 2 3 5 2" xfId="6589"/>
    <cellStyle name="Calculation 4 2 2 3 5 3" xfId="6590"/>
    <cellStyle name="Calculation 4 2 2 3 5 4" xfId="6591"/>
    <cellStyle name="Calculation 4 2 2 3 5 5" xfId="6592"/>
    <cellStyle name="Calculation 4 2 2 3 5 6" xfId="6593"/>
    <cellStyle name="Calculation 4 2 2 3 6" xfId="6594"/>
    <cellStyle name="Calculation 4 2 2 3 7" xfId="6595"/>
    <cellStyle name="Calculation 4 2 2 3 8" xfId="6596"/>
    <cellStyle name="Calculation 4 2 2 3 9" xfId="6597"/>
    <cellStyle name="Calculation 4 2 2 4" xfId="6598"/>
    <cellStyle name="Calculation 4 2 2 4 2" xfId="6599"/>
    <cellStyle name="Calculation 4 2 2 4 2 2" xfId="6600"/>
    <cellStyle name="Calculation 4 2 2 4 2 2 2" xfId="6601"/>
    <cellStyle name="Calculation 4 2 2 4 2 2 3" xfId="6602"/>
    <cellStyle name="Calculation 4 2 2 4 2 2 4" xfId="6603"/>
    <cellStyle name="Calculation 4 2 2 4 2 2 5" xfId="6604"/>
    <cellStyle name="Calculation 4 2 2 4 2 2 6" xfId="6605"/>
    <cellStyle name="Calculation 4 2 2 4 2 3" xfId="6606"/>
    <cellStyle name="Calculation 4 2 2 4 2 3 2" xfId="6607"/>
    <cellStyle name="Calculation 4 2 2 4 2 3 3" xfId="6608"/>
    <cellStyle name="Calculation 4 2 2 4 2 3 4" xfId="6609"/>
    <cellStyle name="Calculation 4 2 2 4 2 3 5" xfId="6610"/>
    <cellStyle name="Calculation 4 2 2 4 2 3 6" xfId="6611"/>
    <cellStyle name="Calculation 4 2 2 4 2 4" xfId="6612"/>
    <cellStyle name="Calculation 4 2 2 4 2 5" xfId="6613"/>
    <cellStyle name="Calculation 4 2 2 4 2 6" xfId="6614"/>
    <cellStyle name="Calculation 4 2 2 4 2 7" xfId="6615"/>
    <cellStyle name="Calculation 4 2 2 4 2 8" xfId="6616"/>
    <cellStyle name="Calculation 4 2 2 4 3" xfId="6617"/>
    <cellStyle name="Calculation 4 2 2 4 3 2" xfId="6618"/>
    <cellStyle name="Calculation 4 2 2 4 3 3" xfId="6619"/>
    <cellStyle name="Calculation 4 2 2 4 3 4" xfId="6620"/>
    <cellStyle name="Calculation 4 2 2 4 3 5" xfId="6621"/>
    <cellStyle name="Calculation 4 2 2 4 3 6" xfId="6622"/>
    <cellStyle name="Calculation 4 2 2 4 4" xfId="6623"/>
    <cellStyle name="Calculation 4 2 2 4 4 2" xfId="6624"/>
    <cellStyle name="Calculation 4 2 2 4 4 3" xfId="6625"/>
    <cellStyle name="Calculation 4 2 2 4 4 4" xfId="6626"/>
    <cellStyle name="Calculation 4 2 2 4 4 5" xfId="6627"/>
    <cellStyle name="Calculation 4 2 2 4 4 6" xfId="6628"/>
    <cellStyle name="Calculation 4 2 2 4 5" xfId="6629"/>
    <cellStyle name="Calculation 4 2 2 4 6" xfId="6630"/>
    <cellStyle name="Calculation 4 2 2 4 7" xfId="6631"/>
    <cellStyle name="Calculation 4 2 2 4 8" xfId="6632"/>
    <cellStyle name="Calculation 4 2 2 4 9" xfId="6633"/>
    <cellStyle name="Calculation 4 2 2 5" xfId="6634"/>
    <cellStyle name="Calculation 4 2 2 5 2" xfId="6635"/>
    <cellStyle name="Calculation 4 2 2 5 2 2" xfId="6636"/>
    <cellStyle name="Calculation 4 2 2 5 2 3" xfId="6637"/>
    <cellStyle name="Calculation 4 2 2 5 2 4" xfId="6638"/>
    <cellStyle name="Calculation 4 2 2 5 2 5" xfId="6639"/>
    <cellStyle name="Calculation 4 2 2 5 2 6" xfId="6640"/>
    <cellStyle name="Calculation 4 2 2 5 3" xfId="6641"/>
    <cellStyle name="Calculation 4 2 2 5 3 2" xfId="6642"/>
    <cellStyle name="Calculation 4 2 2 5 3 3" xfId="6643"/>
    <cellStyle name="Calculation 4 2 2 5 3 4" xfId="6644"/>
    <cellStyle name="Calculation 4 2 2 5 3 5" xfId="6645"/>
    <cellStyle name="Calculation 4 2 2 5 3 6" xfId="6646"/>
    <cellStyle name="Calculation 4 2 2 5 4" xfId="6647"/>
    <cellStyle name="Calculation 4 2 2 5 5" xfId="6648"/>
    <cellStyle name="Calculation 4 2 2 5 6" xfId="6649"/>
    <cellStyle name="Calculation 4 2 2 5 7" xfId="6650"/>
    <cellStyle name="Calculation 4 2 2 5 8" xfId="6651"/>
    <cellStyle name="Calculation 4 2 2 6" xfId="6652"/>
    <cellStyle name="Calculation 4 2 2 6 2" xfId="6653"/>
    <cellStyle name="Calculation 4 2 2 6 3" xfId="6654"/>
    <cellStyle name="Calculation 4 2 2 6 4" xfId="6655"/>
    <cellStyle name="Calculation 4 2 2 6 5" xfId="6656"/>
    <cellStyle name="Calculation 4 2 2 6 6" xfId="6657"/>
    <cellStyle name="Calculation 4 2 2 7" xfId="6658"/>
    <cellStyle name="Calculation 4 2 2 7 2" xfId="6659"/>
    <cellStyle name="Calculation 4 2 2 7 3" xfId="6660"/>
    <cellStyle name="Calculation 4 2 2 7 4" xfId="6661"/>
    <cellStyle name="Calculation 4 2 2 7 5" xfId="6662"/>
    <cellStyle name="Calculation 4 2 2 7 6" xfId="6663"/>
    <cellStyle name="Calculation 4 2 2 8" xfId="6664"/>
    <cellStyle name="Calculation 4 2 2 9" xfId="6665"/>
    <cellStyle name="Calculation 4 2 3" xfId="6666"/>
    <cellStyle name="Calculation 4 2 3 10" xfId="6667"/>
    <cellStyle name="Calculation 4 2 3 11" xfId="6668"/>
    <cellStyle name="Calculation 4 2 3 2" xfId="6669"/>
    <cellStyle name="Calculation 4 2 3 2 10" xfId="6670"/>
    <cellStyle name="Calculation 4 2 3 2 2" xfId="6671"/>
    <cellStyle name="Calculation 4 2 3 2 2 2" xfId="6672"/>
    <cellStyle name="Calculation 4 2 3 2 2 2 2" xfId="6673"/>
    <cellStyle name="Calculation 4 2 3 2 2 2 2 2" xfId="6674"/>
    <cellStyle name="Calculation 4 2 3 2 2 2 2 3" xfId="6675"/>
    <cellStyle name="Calculation 4 2 3 2 2 2 2 4" xfId="6676"/>
    <cellStyle name="Calculation 4 2 3 2 2 2 2 5" xfId="6677"/>
    <cellStyle name="Calculation 4 2 3 2 2 2 2 6" xfId="6678"/>
    <cellStyle name="Calculation 4 2 3 2 2 2 3" xfId="6679"/>
    <cellStyle name="Calculation 4 2 3 2 2 2 3 2" xfId="6680"/>
    <cellStyle name="Calculation 4 2 3 2 2 2 3 3" xfId="6681"/>
    <cellStyle name="Calculation 4 2 3 2 2 2 3 4" xfId="6682"/>
    <cellStyle name="Calculation 4 2 3 2 2 2 3 5" xfId="6683"/>
    <cellStyle name="Calculation 4 2 3 2 2 2 3 6" xfId="6684"/>
    <cellStyle name="Calculation 4 2 3 2 2 2 4" xfId="6685"/>
    <cellStyle name="Calculation 4 2 3 2 2 2 5" xfId="6686"/>
    <cellStyle name="Calculation 4 2 3 2 2 2 6" xfId="6687"/>
    <cellStyle name="Calculation 4 2 3 2 2 2 7" xfId="6688"/>
    <cellStyle name="Calculation 4 2 3 2 2 2 8" xfId="6689"/>
    <cellStyle name="Calculation 4 2 3 2 2 3" xfId="6690"/>
    <cellStyle name="Calculation 4 2 3 2 2 3 2" xfId="6691"/>
    <cellStyle name="Calculation 4 2 3 2 2 3 3" xfId="6692"/>
    <cellStyle name="Calculation 4 2 3 2 2 3 4" xfId="6693"/>
    <cellStyle name="Calculation 4 2 3 2 2 3 5" xfId="6694"/>
    <cellStyle name="Calculation 4 2 3 2 2 3 6" xfId="6695"/>
    <cellStyle name="Calculation 4 2 3 2 2 4" xfId="6696"/>
    <cellStyle name="Calculation 4 2 3 2 2 4 2" xfId="6697"/>
    <cellStyle name="Calculation 4 2 3 2 2 4 3" xfId="6698"/>
    <cellStyle name="Calculation 4 2 3 2 2 4 4" xfId="6699"/>
    <cellStyle name="Calculation 4 2 3 2 2 4 5" xfId="6700"/>
    <cellStyle name="Calculation 4 2 3 2 2 4 6" xfId="6701"/>
    <cellStyle name="Calculation 4 2 3 2 2 5" xfId="6702"/>
    <cellStyle name="Calculation 4 2 3 2 2 6" xfId="6703"/>
    <cellStyle name="Calculation 4 2 3 2 2 7" xfId="6704"/>
    <cellStyle name="Calculation 4 2 3 2 2 8" xfId="6705"/>
    <cellStyle name="Calculation 4 2 3 2 2 9" xfId="6706"/>
    <cellStyle name="Calculation 4 2 3 2 3" xfId="6707"/>
    <cellStyle name="Calculation 4 2 3 2 3 2" xfId="6708"/>
    <cellStyle name="Calculation 4 2 3 2 3 2 2" xfId="6709"/>
    <cellStyle name="Calculation 4 2 3 2 3 2 3" xfId="6710"/>
    <cellStyle name="Calculation 4 2 3 2 3 2 4" xfId="6711"/>
    <cellStyle name="Calculation 4 2 3 2 3 2 5" xfId="6712"/>
    <cellStyle name="Calculation 4 2 3 2 3 2 6" xfId="6713"/>
    <cellStyle name="Calculation 4 2 3 2 3 3" xfId="6714"/>
    <cellStyle name="Calculation 4 2 3 2 3 3 2" xfId="6715"/>
    <cellStyle name="Calculation 4 2 3 2 3 3 3" xfId="6716"/>
    <cellStyle name="Calculation 4 2 3 2 3 3 4" xfId="6717"/>
    <cellStyle name="Calculation 4 2 3 2 3 3 5" xfId="6718"/>
    <cellStyle name="Calculation 4 2 3 2 3 3 6" xfId="6719"/>
    <cellStyle name="Calculation 4 2 3 2 3 4" xfId="6720"/>
    <cellStyle name="Calculation 4 2 3 2 3 5" xfId="6721"/>
    <cellStyle name="Calculation 4 2 3 2 3 6" xfId="6722"/>
    <cellStyle name="Calculation 4 2 3 2 3 7" xfId="6723"/>
    <cellStyle name="Calculation 4 2 3 2 3 8" xfId="6724"/>
    <cellStyle name="Calculation 4 2 3 2 4" xfId="6725"/>
    <cellStyle name="Calculation 4 2 3 2 4 2" xfId="6726"/>
    <cellStyle name="Calculation 4 2 3 2 4 3" xfId="6727"/>
    <cellStyle name="Calculation 4 2 3 2 4 4" xfId="6728"/>
    <cellStyle name="Calculation 4 2 3 2 4 5" xfId="6729"/>
    <cellStyle name="Calculation 4 2 3 2 4 6" xfId="6730"/>
    <cellStyle name="Calculation 4 2 3 2 5" xfId="6731"/>
    <cellStyle name="Calculation 4 2 3 2 5 2" xfId="6732"/>
    <cellStyle name="Calculation 4 2 3 2 5 3" xfId="6733"/>
    <cellStyle name="Calculation 4 2 3 2 5 4" xfId="6734"/>
    <cellStyle name="Calculation 4 2 3 2 5 5" xfId="6735"/>
    <cellStyle name="Calculation 4 2 3 2 5 6" xfId="6736"/>
    <cellStyle name="Calculation 4 2 3 2 6" xfId="6737"/>
    <cellStyle name="Calculation 4 2 3 2 7" xfId="6738"/>
    <cellStyle name="Calculation 4 2 3 2 8" xfId="6739"/>
    <cellStyle name="Calculation 4 2 3 2 9" xfId="6740"/>
    <cellStyle name="Calculation 4 2 3 3" xfId="6741"/>
    <cellStyle name="Calculation 4 2 3 3 2" xfId="6742"/>
    <cellStyle name="Calculation 4 2 3 3 2 2" xfId="6743"/>
    <cellStyle name="Calculation 4 2 3 3 2 2 2" xfId="6744"/>
    <cellStyle name="Calculation 4 2 3 3 2 2 3" xfId="6745"/>
    <cellStyle name="Calculation 4 2 3 3 2 2 4" xfId="6746"/>
    <cellStyle name="Calculation 4 2 3 3 2 2 5" xfId="6747"/>
    <cellStyle name="Calculation 4 2 3 3 2 2 6" xfId="6748"/>
    <cellStyle name="Calculation 4 2 3 3 2 3" xfId="6749"/>
    <cellStyle name="Calculation 4 2 3 3 2 3 2" xfId="6750"/>
    <cellStyle name="Calculation 4 2 3 3 2 3 3" xfId="6751"/>
    <cellStyle name="Calculation 4 2 3 3 2 3 4" xfId="6752"/>
    <cellStyle name="Calculation 4 2 3 3 2 3 5" xfId="6753"/>
    <cellStyle name="Calculation 4 2 3 3 2 3 6" xfId="6754"/>
    <cellStyle name="Calculation 4 2 3 3 2 4" xfId="6755"/>
    <cellStyle name="Calculation 4 2 3 3 2 5" xfId="6756"/>
    <cellStyle name="Calculation 4 2 3 3 2 6" xfId="6757"/>
    <cellStyle name="Calculation 4 2 3 3 2 7" xfId="6758"/>
    <cellStyle name="Calculation 4 2 3 3 2 8" xfId="6759"/>
    <cellStyle name="Calculation 4 2 3 3 3" xfId="6760"/>
    <cellStyle name="Calculation 4 2 3 3 3 2" xfId="6761"/>
    <cellStyle name="Calculation 4 2 3 3 3 3" xfId="6762"/>
    <cellStyle name="Calculation 4 2 3 3 3 4" xfId="6763"/>
    <cellStyle name="Calculation 4 2 3 3 3 5" xfId="6764"/>
    <cellStyle name="Calculation 4 2 3 3 3 6" xfId="6765"/>
    <cellStyle name="Calculation 4 2 3 3 4" xfId="6766"/>
    <cellStyle name="Calculation 4 2 3 3 4 2" xfId="6767"/>
    <cellStyle name="Calculation 4 2 3 3 4 3" xfId="6768"/>
    <cellStyle name="Calculation 4 2 3 3 4 4" xfId="6769"/>
    <cellStyle name="Calculation 4 2 3 3 4 5" xfId="6770"/>
    <cellStyle name="Calculation 4 2 3 3 4 6" xfId="6771"/>
    <cellStyle name="Calculation 4 2 3 3 5" xfId="6772"/>
    <cellStyle name="Calculation 4 2 3 3 6" xfId="6773"/>
    <cellStyle name="Calculation 4 2 3 3 7" xfId="6774"/>
    <cellStyle name="Calculation 4 2 3 3 8" xfId="6775"/>
    <cellStyle name="Calculation 4 2 3 3 9" xfId="6776"/>
    <cellStyle name="Calculation 4 2 3 4" xfId="6777"/>
    <cellStyle name="Calculation 4 2 3 4 2" xfId="6778"/>
    <cellStyle name="Calculation 4 2 3 4 2 2" xfId="6779"/>
    <cellStyle name="Calculation 4 2 3 4 2 3" xfId="6780"/>
    <cellStyle name="Calculation 4 2 3 4 2 4" xfId="6781"/>
    <cellStyle name="Calculation 4 2 3 4 2 5" xfId="6782"/>
    <cellStyle name="Calculation 4 2 3 4 2 6" xfId="6783"/>
    <cellStyle name="Calculation 4 2 3 4 3" xfId="6784"/>
    <cellStyle name="Calculation 4 2 3 4 3 2" xfId="6785"/>
    <cellStyle name="Calculation 4 2 3 4 3 3" xfId="6786"/>
    <cellStyle name="Calculation 4 2 3 4 3 4" xfId="6787"/>
    <cellStyle name="Calculation 4 2 3 4 3 5" xfId="6788"/>
    <cellStyle name="Calculation 4 2 3 4 3 6" xfId="6789"/>
    <cellStyle name="Calculation 4 2 3 4 4" xfId="6790"/>
    <cellStyle name="Calculation 4 2 3 4 5" xfId="6791"/>
    <cellStyle name="Calculation 4 2 3 4 6" xfId="6792"/>
    <cellStyle name="Calculation 4 2 3 4 7" xfId="6793"/>
    <cellStyle name="Calculation 4 2 3 4 8" xfId="6794"/>
    <cellStyle name="Calculation 4 2 3 5" xfId="6795"/>
    <cellStyle name="Calculation 4 2 3 5 2" xfId="6796"/>
    <cellStyle name="Calculation 4 2 3 5 3" xfId="6797"/>
    <cellStyle name="Calculation 4 2 3 5 4" xfId="6798"/>
    <cellStyle name="Calculation 4 2 3 5 5" xfId="6799"/>
    <cellStyle name="Calculation 4 2 3 5 6" xfId="6800"/>
    <cellStyle name="Calculation 4 2 3 6" xfId="6801"/>
    <cellStyle name="Calculation 4 2 3 6 2" xfId="6802"/>
    <cellStyle name="Calculation 4 2 3 6 3" xfId="6803"/>
    <cellStyle name="Calculation 4 2 3 6 4" xfId="6804"/>
    <cellStyle name="Calculation 4 2 3 6 5" xfId="6805"/>
    <cellStyle name="Calculation 4 2 3 6 6" xfId="6806"/>
    <cellStyle name="Calculation 4 2 3 7" xfId="6807"/>
    <cellStyle name="Calculation 4 2 3 8" xfId="6808"/>
    <cellStyle name="Calculation 4 2 3 9" xfId="6809"/>
    <cellStyle name="Calculation 4 2 4" xfId="6810"/>
    <cellStyle name="Calculation 4 2 4 10" xfId="6811"/>
    <cellStyle name="Calculation 4 2 4 2" xfId="6812"/>
    <cellStyle name="Calculation 4 2 4 2 2" xfId="6813"/>
    <cellStyle name="Calculation 4 2 4 2 2 2" xfId="6814"/>
    <cellStyle name="Calculation 4 2 4 2 2 2 2" xfId="6815"/>
    <cellStyle name="Calculation 4 2 4 2 2 2 3" xfId="6816"/>
    <cellStyle name="Calculation 4 2 4 2 2 2 4" xfId="6817"/>
    <cellStyle name="Calculation 4 2 4 2 2 2 5" xfId="6818"/>
    <cellStyle name="Calculation 4 2 4 2 2 2 6" xfId="6819"/>
    <cellStyle name="Calculation 4 2 4 2 2 3" xfId="6820"/>
    <cellStyle name="Calculation 4 2 4 2 2 3 2" xfId="6821"/>
    <cellStyle name="Calculation 4 2 4 2 2 3 3" xfId="6822"/>
    <cellStyle name="Calculation 4 2 4 2 2 3 4" xfId="6823"/>
    <cellStyle name="Calculation 4 2 4 2 2 3 5" xfId="6824"/>
    <cellStyle name="Calculation 4 2 4 2 2 3 6" xfId="6825"/>
    <cellStyle name="Calculation 4 2 4 2 2 4" xfId="6826"/>
    <cellStyle name="Calculation 4 2 4 2 2 5" xfId="6827"/>
    <cellStyle name="Calculation 4 2 4 2 2 6" xfId="6828"/>
    <cellStyle name="Calculation 4 2 4 2 2 7" xfId="6829"/>
    <cellStyle name="Calculation 4 2 4 2 2 8" xfId="6830"/>
    <cellStyle name="Calculation 4 2 4 2 3" xfId="6831"/>
    <cellStyle name="Calculation 4 2 4 2 3 2" xfId="6832"/>
    <cellStyle name="Calculation 4 2 4 2 3 3" xfId="6833"/>
    <cellStyle name="Calculation 4 2 4 2 3 4" xfId="6834"/>
    <cellStyle name="Calculation 4 2 4 2 3 5" xfId="6835"/>
    <cellStyle name="Calculation 4 2 4 2 3 6" xfId="6836"/>
    <cellStyle name="Calculation 4 2 4 2 4" xfId="6837"/>
    <cellStyle name="Calculation 4 2 4 2 4 2" xfId="6838"/>
    <cellStyle name="Calculation 4 2 4 2 4 3" xfId="6839"/>
    <cellStyle name="Calculation 4 2 4 2 4 4" xfId="6840"/>
    <cellStyle name="Calculation 4 2 4 2 4 5" xfId="6841"/>
    <cellStyle name="Calculation 4 2 4 2 4 6" xfId="6842"/>
    <cellStyle name="Calculation 4 2 4 2 5" xfId="6843"/>
    <cellStyle name="Calculation 4 2 4 2 6" xfId="6844"/>
    <cellStyle name="Calculation 4 2 4 2 7" xfId="6845"/>
    <cellStyle name="Calculation 4 2 4 2 8" xfId="6846"/>
    <cellStyle name="Calculation 4 2 4 2 9" xfId="6847"/>
    <cellStyle name="Calculation 4 2 4 3" xfId="6848"/>
    <cellStyle name="Calculation 4 2 4 3 2" xfId="6849"/>
    <cellStyle name="Calculation 4 2 4 3 2 2" xfId="6850"/>
    <cellStyle name="Calculation 4 2 4 3 2 3" xfId="6851"/>
    <cellStyle name="Calculation 4 2 4 3 2 4" xfId="6852"/>
    <cellStyle name="Calculation 4 2 4 3 2 5" xfId="6853"/>
    <cellStyle name="Calculation 4 2 4 3 2 6" xfId="6854"/>
    <cellStyle name="Calculation 4 2 4 3 3" xfId="6855"/>
    <cellStyle name="Calculation 4 2 4 3 3 2" xfId="6856"/>
    <cellStyle name="Calculation 4 2 4 3 3 3" xfId="6857"/>
    <cellStyle name="Calculation 4 2 4 3 3 4" xfId="6858"/>
    <cellStyle name="Calculation 4 2 4 3 3 5" xfId="6859"/>
    <cellStyle name="Calculation 4 2 4 3 3 6" xfId="6860"/>
    <cellStyle name="Calculation 4 2 4 3 4" xfId="6861"/>
    <cellStyle name="Calculation 4 2 4 3 5" xfId="6862"/>
    <cellStyle name="Calculation 4 2 4 3 6" xfId="6863"/>
    <cellStyle name="Calculation 4 2 4 3 7" xfId="6864"/>
    <cellStyle name="Calculation 4 2 4 3 8" xfId="6865"/>
    <cellStyle name="Calculation 4 2 4 4" xfId="6866"/>
    <cellStyle name="Calculation 4 2 4 4 2" xfId="6867"/>
    <cellStyle name="Calculation 4 2 4 4 3" xfId="6868"/>
    <cellStyle name="Calculation 4 2 4 4 4" xfId="6869"/>
    <cellStyle name="Calculation 4 2 4 4 5" xfId="6870"/>
    <cellStyle name="Calculation 4 2 4 4 6" xfId="6871"/>
    <cellStyle name="Calculation 4 2 4 5" xfId="6872"/>
    <cellStyle name="Calculation 4 2 4 5 2" xfId="6873"/>
    <cellStyle name="Calculation 4 2 4 5 3" xfId="6874"/>
    <cellStyle name="Calculation 4 2 4 5 4" xfId="6875"/>
    <cellStyle name="Calculation 4 2 4 5 5" xfId="6876"/>
    <cellStyle name="Calculation 4 2 4 5 6" xfId="6877"/>
    <cellStyle name="Calculation 4 2 4 6" xfId="6878"/>
    <cellStyle name="Calculation 4 2 4 7" xfId="6879"/>
    <cellStyle name="Calculation 4 2 4 8" xfId="6880"/>
    <cellStyle name="Calculation 4 2 4 9" xfId="6881"/>
    <cellStyle name="Calculation 4 2 5" xfId="6882"/>
    <cellStyle name="Calculation 4 2 5 2" xfId="6883"/>
    <cellStyle name="Calculation 4 2 5 2 2" xfId="6884"/>
    <cellStyle name="Calculation 4 2 5 2 2 2" xfId="6885"/>
    <cellStyle name="Calculation 4 2 5 2 2 3" xfId="6886"/>
    <cellStyle name="Calculation 4 2 5 2 2 4" xfId="6887"/>
    <cellStyle name="Calculation 4 2 5 2 2 5" xfId="6888"/>
    <cellStyle name="Calculation 4 2 5 2 2 6" xfId="6889"/>
    <cellStyle name="Calculation 4 2 5 2 3" xfId="6890"/>
    <cellStyle name="Calculation 4 2 5 2 3 2" xfId="6891"/>
    <cellStyle name="Calculation 4 2 5 2 3 3" xfId="6892"/>
    <cellStyle name="Calculation 4 2 5 2 3 4" xfId="6893"/>
    <cellStyle name="Calculation 4 2 5 2 3 5" xfId="6894"/>
    <cellStyle name="Calculation 4 2 5 2 3 6" xfId="6895"/>
    <cellStyle name="Calculation 4 2 5 2 4" xfId="6896"/>
    <cellStyle name="Calculation 4 2 5 2 5" xfId="6897"/>
    <cellStyle name="Calculation 4 2 5 2 6" xfId="6898"/>
    <cellStyle name="Calculation 4 2 5 2 7" xfId="6899"/>
    <cellStyle name="Calculation 4 2 5 2 8" xfId="6900"/>
    <cellStyle name="Calculation 4 2 5 3" xfId="6901"/>
    <cellStyle name="Calculation 4 2 5 3 2" xfId="6902"/>
    <cellStyle name="Calculation 4 2 5 3 3" xfId="6903"/>
    <cellStyle name="Calculation 4 2 5 3 4" xfId="6904"/>
    <cellStyle name="Calculation 4 2 5 3 5" xfId="6905"/>
    <cellStyle name="Calculation 4 2 5 3 6" xfId="6906"/>
    <cellStyle name="Calculation 4 2 5 4" xfId="6907"/>
    <cellStyle name="Calculation 4 2 5 4 2" xfId="6908"/>
    <cellStyle name="Calculation 4 2 5 4 3" xfId="6909"/>
    <cellStyle name="Calculation 4 2 5 4 4" xfId="6910"/>
    <cellStyle name="Calculation 4 2 5 4 5" xfId="6911"/>
    <cellStyle name="Calculation 4 2 5 4 6" xfId="6912"/>
    <cellStyle name="Calculation 4 2 5 5" xfId="6913"/>
    <cellStyle name="Calculation 4 2 5 6" xfId="6914"/>
    <cellStyle name="Calculation 4 2 5 7" xfId="6915"/>
    <cellStyle name="Calculation 4 2 5 8" xfId="6916"/>
    <cellStyle name="Calculation 4 2 5 9" xfId="6917"/>
    <cellStyle name="Calculation 4 2 6" xfId="6918"/>
    <cellStyle name="Calculation 4 2 6 2" xfId="6919"/>
    <cellStyle name="Calculation 4 2 6 2 2" xfId="6920"/>
    <cellStyle name="Calculation 4 2 6 2 3" xfId="6921"/>
    <cellStyle name="Calculation 4 2 6 2 4" xfId="6922"/>
    <cellStyle name="Calculation 4 2 6 2 5" xfId="6923"/>
    <cellStyle name="Calculation 4 2 6 2 6" xfId="6924"/>
    <cellStyle name="Calculation 4 2 6 3" xfId="6925"/>
    <cellStyle name="Calculation 4 2 6 3 2" xfId="6926"/>
    <cellStyle name="Calculation 4 2 6 3 3" xfId="6927"/>
    <cellStyle name="Calculation 4 2 6 3 4" xfId="6928"/>
    <cellStyle name="Calculation 4 2 6 3 5" xfId="6929"/>
    <cellStyle name="Calculation 4 2 6 3 6" xfId="6930"/>
    <cellStyle name="Calculation 4 2 6 4" xfId="6931"/>
    <cellStyle name="Calculation 4 2 6 5" xfId="6932"/>
    <cellStyle name="Calculation 4 2 6 6" xfId="6933"/>
    <cellStyle name="Calculation 4 2 6 7" xfId="6934"/>
    <cellStyle name="Calculation 4 2 6 8" xfId="6935"/>
    <cellStyle name="Calculation 4 2 7" xfId="6936"/>
    <cellStyle name="Calculation 4 2 7 2" xfId="6937"/>
    <cellStyle name="Calculation 4 2 7 3" xfId="6938"/>
    <cellStyle name="Calculation 4 2 7 4" xfId="6939"/>
    <cellStyle name="Calculation 4 2 7 5" xfId="6940"/>
    <cellStyle name="Calculation 4 2 7 6" xfId="6941"/>
    <cellStyle name="Calculation 4 2 8" xfId="6942"/>
    <cellStyle name="Calculation 4 2 8 2" xfId="6943"/>
    <cellStyle name="Calculation 4 2 8 3" xfId="6944"/>
    <cellStyle name="Calculation 4 2 8 4" xfId="6945"/>
    <cellStyle name="Calculation 4 2 8 5" xfId="6946"/>
    <cellStyle name="Calculation 4 2 8 6" xfId="6947"/>
    <cellStyle name="Calculation 4 2 9" xfId="6948"/>
    <cellStyle name="Calculation 4 3" xfId="6949"/>
    <cellStyle name="Calculation 4 3 10" xfId="6950"/>
    <cellStyle name="Calculation 4 3 11" xfId="6951"/>
    <cellStyle name="Calculation 4 3 12" xfId="6952"/>
    <cellStyle name="Calculation 4 3 2" xfId="6953"/>
    <cellStyle name="Calculation 4 3 2 10" xfId="6954"/>
    <cellStyle name="Calculation 4 3 2 11" xfId="6955"/>
    <cellStyle name="Calculation 4 3 2 2" xfId="6956"/>
    <cellStyle name="Calculation 4 3 2 2 10" xfId="6957"/>
    <cellStyle name="Calculation 4 3 2 2 2" xfId="6958"/>
    <cellStyle name="Calculation 4 3 2 2 2 2" xfId="6959"/>
    <cellStyle name="Calculation 4 3 2 2 2 2 2" xfId="6960"/>
    <cellStyle name="Calculation 4 3 2 2 2 2 2 2" xfId="6961"/>
    <cellStyle name="Calculation 4 3 2 2 2 2 2 3" xfId="6962"/>
    <cellStyle name="Calculation 4 3 2 2 2 2 2 4" xfId="6963"/>
    <cellStyle name="Calculation 4 3 2 2 2 2 2 5" xfId="6964"/>
    <cellStyle name="Calculation 4 3 2 2 2 2 2 6" xfId="6965"/>
    <cellStyle name="Calculation 4 3 2 2 2 2 3" xfId="6966"/>
    <cellStyle name="Calculation 4 3 2 2 2 2 3 2" xfId="6967"/>
    <cellStyle name="Calculation 4 3 2 2 2 2 3 3" xfId="6968"/>
    <cellStyle name="Calculation 4 3 2 2 2 2 3 4" xfId="6969"/>
    <cellStyle name="Calculation 4 3 2 2 2 2 3 5" xfId="6970"/>
    <cellStyle name="Calculation 4 3 2 2 2 2 3 6" xfId="6971"/>
    <cellStyle name="Calculation 4 3 2 2 2 2 4" xfId="6972"/>
    <cellStyle name="Calculation 4 3 2 2 2 2 5" xfId="6973"/>
    <cellStyle name="Calculation 4 3 2 2 2 2 6" xfId="6974"/>
    <cellStyle name="Calculation 4 3 2 2 2 2 7" xfId="6975"/>
    <cellStyle name="Calculation 4 3 2 2 2 2 8" xfId="6976"/>
    <cellStyle name="Calculation 4 3 2 2 2 3" xfId="6977"/>
    <cellStyle name="Calculation 4 3 2 2 2 3 2" xfId="6978"/>
    <cellStyle name="Calculation 4 3 2 2 2 3 3" xfId="6979"/>
    <cellStyle name="Calculation 4 3 2 2 2 3 4" xfId="6980"/>
    <cellStyle name="Calculation 4 3 2 2 2 3 5" xfId="6981"/>
    <cellStyle name="Calculation 4 3 2 2 2 3 6" xfId="6982"/>
    <cellStyle name="Calculation 4 3 2 2 2 4" xfId="6983"/>
    <cellStyle name="Calculation 4 3 2 2 2 4 2" xfId="6984"/>
    <cellStyle name="Calculation 4 3 2 2 2 4 3" xfId="6985"/>
    <cellStyle name="Calculation 4 3 2 2 2 4 4" xfId="6986"/>
    <cellStyle name="Calculation 4 3 2 2 2 4 5" xfId="6987"/>
    <cellStyle name="Calculation 4 3 2 2 2 4 6" xfId="6988"/>
    <cellStyle name="Calculation 4 3 2 2 2 5" xfId="6989"/>
    <cellStyle name="Calculation 4 3 2 2 2 6" xfId="6990"/>
    <cellStyle name="Calculation 4 3 2 2 2 7" xfId="6991"/>
    <cellStyle name="Calculation 4 3 2 2 2 8" xfId="6992"/>
    <cellStyle name="Calculation 4 3 2 2 2 9" xfId="6993"/>
    <cellStyle name="Calculation 4 3 2 2 3" xfId="6994"/>
    <cellStyle name="Calculation 4 3 2 2 3 2" xfId="6995"/>
    <cellStyle name="Calculation 4 3 2 2 3 2 2" xfId="6996"/>
    <cellStyle name="Calculation 4 3 2 2 3 2 3" xfId="6997"/>
    <cellStyle name="Calculation 4 3 2 2 3 2 4" xfId="6998"/>
    <cellStyle name="Calculation 4 3 2 2 3 2 5" xfId="6999"/>
    <cellStyle name="Calculation 4 3 2 2 3 2 6" xfId="7000"/>
    <cellStyle name="Calculation 4 3 2 2 3 3" xfId="7001"/>
    <cellStyle name="Calculation 4 3 2 2 3 3 2" xfId="7002"/>
    <cellStyle name="Calculation 4 3 2 2 3 3 3" xfId="7003"/>
    <cellStyle name="Calculation 4 3 2 2 3 3 4" xfId="7004"/>
    <cellStyle name="Calculation 4 3 2 2 3 3 5" xfId="7005"/>
    <cellStyle name="Calculation 4 3 2 2 3 3 6" xfId="7006"/>
    <cellStyle name="Calculation 4 3 2 2 3 4" xfId="7007"/>
    <cellStyle name="Calculation 4 3 2 2 3 5" xfId="7008"/>
    <cellStyle name="Calculation 4 3 2 2 3 6" xfId="7009"/>
    <cellStyle name="Calculation 4 3 2 2 3 7" xfId="7010"/>
    <cellStyle name="Calculation 4 3 2 2 3 8" xfId="7011"/>
    <cellStyle name="Calculation 4 3 2 2 4" xfId="7012"/>
    <cellStyle name="Calculation 4 3 2 2 4 2" xfId="7013"/>
    <cellStyle name="Calculation 4 3 2 2 4 3" xfId="7014"/>
    <cellStyle name="Calculation 4 3 2 2 4 4" xfId="7015"/>
    <cellStyle name="Calculation 4 3 2 2 4 5" xfId="7016"/>
    <cellStyle name="Calculation 4 3 2 2 4 6" xfId="7017"/>
    <cellStyle name="Calculation 4 3 2 2 5" xfId="7018"/>
    <cellStyle name="Calculation 4 3 2 2 5 2" xfId="7019"/>
    <cellStyle name="Calculation 4 3 2 2 5 3" xfId="7020"/>
    <cellStyle name="Calculation 4 3 2 2 5 4" xfId="7021"/>
    <cellStyle name="Calculation 4 3 2 2 5 5" xfId="7022"/>
    <cellStyle name="Calculation 4 3 2 2 5 6" xfId="7023"/>
    <cellStyle name="Calculation 4 3 2 2 6" xfId="7024"/>
    <cellStyle name="Calculation 4 3 2 2 7" xfId="7025"/>
    <cellStyle name="Calculation 4 3 2 2 8" xfId="7026"/>
    <cellStyle name="Calculation 4 3 2 2 9" xfId="7027"/>
    <cellStyle name="Calculation 4 3 2 3" xfId="7028"/>
    <cellStyle name="Calculation 4 3 2 3 2" xfId="7029"/>
    <cellStyle name="Calculation 4 3 2 3 2 2" xfId="7030"/>
    <cellStyle name="Calculation 4 3 2 3 2 2 2" xfId="7031"/>
    <cellStyle name="Calculation 4 3 2 3 2 2 3" xfId="7032"/>
    <cellStyle name="Calculation 4 3 2 3 2 2 4" xfId="7033"/>
    <cellStyle name="Calculation 4 3 2 3 2 2 5" xfId="7034"/>
    <cellStyle name="Calculation 4 3 2 3 2 2 6" xfId="7035"/>
    <cellStyle name="Calculation 4 3 2 3 2 3" xfId="7036"/>
    <cellStyle name="Calculation 4 3 2 3 2 3 2" xfId="7037"/>
    <cellStyle name="Calculation 4 3 2 3 2 3 3" xfId="7038"/>
    <cellStyle name="Calculation 4 3 2 3 2 3 4" xfId="7039"/>
    <cellStyle name="Calculation 4 3 2 3 2 3 5" xfId="7040"/>
    <cellStyle name="Calculation 4 3 2 3 2 3 6" xfId="7041"/>
    <cellStyle name="Calculation 4 3 2 3 2 4" xfId="7042"/>
    <cellStyle name="Calculation 4 3 2 3 2 5" xfId="7043"/>
    <cellStyle name="Calculation 4 3 2 3 2 6" xfId="7044"/>
    <cellStyle name="Calculation 4 3 2 3 2 7" xfId="7045"/>
    <cellStyle name="Calculation 4 3 2 3 2 8" xfId="7046"/>
    <cellStyle name="Calculation 4 3 2 3 3" xfId="7047"/>
    <cellStyle name="Calculation 4 3 2 3 3 2" xfId="7048"/>
    <cellStyle name="Calculation 4 3 2 3 3 3" xfId="7049"/>
    <cellStyle name="Calculation 4 3 2 3 3 4" xfId="7050"/>
    <cellStyle name="Calculation 4 3 2 3 3 5" xfId="7051"/>
    <cellStyle name="Calculation 4 3 2 3 3 6" xfId="7052"/>
    <cellStyle name="Calculation 4 3 2 3 4" xfId="7053"/>
    <cellStyle name="Calculation 4 3 2 3 4 2" xfId="7054"/>
    <cellStyle name="Calculation 4 3 2 3 4 3" xfId="7055"/>
    <cellStyle name="Calculation 4 3 2 3 4 4" xfId="7056"/>
    <cellStyle name="Calculation 4 3 2 3 4 5" xfId="7057"/>
    <cellStyle name="Calculation 4 3 2 3 4 6" xfId="7058"/>
    <cellStyle name="Calculation 4 3 2 3 5" xfId="7059"/>
    <cellStyle name="Calculation 4 3 2 3 6" xfId="7060"/>
    <cellStyle name="Calculation 4 3 2 3 7" xfId="7061"/>
    <cellStyle name="Calculation 4 3 2 3 8" xfId="7062"/>
    <cellStyle name="Calculation 4 3 2 3 9" xfId="7063"/>
    <cellStyle name="Calculation 4 3 2 4" xfId="7064"/>
    <cellStyle name="Calculation 4 3 2 4 2" xfId="7065"/>
    <cellStyle name="Calculation 4 3 2 4 2 2" xfId="7066"/>
    <cellStyle name="Calculation 4 3 2 4 2 3" xfId="7067"/>
    <cellStyle name="Calculation 4 3 2 4 2 4" xfId="7068"/>
    <cellStyle name="Calculation 4 3 2 4 2 5" xfId="7069"/>
    <cellStyle name="Calculation 4 3 2 4 2 6" xfId="7070"/>
    <cellStyle name="Calculation 4 3 2 4 3" xfId="7071"/>
    <cellStyle name="Calculation 4 3 2 4 3 2" xfId="7072"/>
    <cellStyle name="Calculation 4 3 2 4 3 3" xfId="7073"/>
    <cellStyle name="Calculation 4 3 2 4 3 4" xfId="7074"/>
    <cellStyle name="Calculation 4 3 2 4 3 5" xfId="7075"/>
    <cellStyle name="Calculation 4 3 2 4 3 6" xfId="7076"/>
    <cellStyle name="Calculation 4 3 2 4 4" xfId="7077"/>
    <cellStyle name="Calculation 4 3 2 4 5" xfId="7078"/>
    <cellStyle name="Calculation 4 3 2 4 6" xfId="7079"/>
    <cellStyle name="Calculation 4 3 2 4 7" xfId="7080"/>
    <cellStyle name="Calculation 4 3 2 4 8" xfId="7081"/>
    <cellStyle name="Calculation 4 3 2 5" xfId="7082"/>
    <cellStyle name="Calculation 4 3 2 5 2" xfId="7083"/>
    <cellStyle name="Calculation 4 3 2 5 3" xfId="7084"/>
    <cellStyle name="Calculation 4 3 2 5 4" xfId="7085"/>
    <cellStyle name="Calculation 4 3 2 5 5" xfId="7086"/>
    <cellStyle name="Calculation 4 3 2 5 6" xfId="7087"/>
    <cellStyle name="Calculation 4 3 2 6" xfId="7088"/>
    <cellStyle name="Calculation 4 3 2 6 2" xfId="7089"/>
    <cellStyle name="Calculation 4 3 2 6 3" xfId="7090"/>
    <cellStyle name="Calculation 4 3 2 6 4" xfId="7091"/>
    <cellStyle name="Calculation 4 3 2 6 5" xfId="7092"/>
    <cellStyle name="Calculation 4 3 2 6 6" xfId="7093"/>
    <cellStyle name="Calculation 4 3 2 7" xfId="7094"/>
    <cellStyle name="Calculation 4 3 2 8" xfId="7095"/>
    <cellStyle name="Calculation 4 3 2 9" xfId="7096"/>
    <cellStyle name="Calculation 4 3 3" xfId="7097"/>
    <cellStyle name="Calculation 4 3 3 10" xfId="7098"/>
    <cellStyle name="Calculation 4 3 3 2" xfId="7099"/>
    <cellStyle name="Calculation 4 3 3 2 2" xfId="7100"/>
    <cellStyle name="Calculation 4 3 3 2 2 2" xfId="7101"/>
    <cellStyle name="Calculation 4 3 3 2 2 2 2" xfId="7102"/>
    <cellStyle name="Calculation 4 3 3 2 2 2 3" xfId="7103"/>
    <cellStyle name="Calculation 4 3 3 2 2 2 4" xfId="7104"/>
    <cellStyle name="Calculation 4 3 3 2 2 2 5" xfId="7105"/>
    <cellStyle name="Calculation 4 3 3 2 2 2 6" xfId="7106"/>
    <cellStyle name="Calculation 4 3 3 2 2 3" xfId="7107"/>
    <cellStyle name="Calculation 4 3 3 2 2 3 2" xfId="7108"/>
    <cellStyle name="Calculation 4 3 3 2 2 3 3" xfId="7109"/>
    <cellStyle name="Calculation 4 3 3 2 2 3 4" xfId="7110"/>
    <cellStyle name="Calculation 4 3 3 2 2 3 5" xfId="7111"/>
    <cellStyle name="Calculation 4 3 3 2 2 3 6" xfId="7112"/>
    <cellStyle name="Calculation 4 3 3 2 2 4" xfId="7113"/>
    <cellStyle name="Calculation 4 3 3 2 2 5" xfId="7114"/>
    <cellStyle name="Calculation 4 3 3 2 2 6" xfId="7115"/>
    <cellStyle name="Calculation 4 3 3 2 2 7" xfId="7116"/>
    <cellStyle name="Calculation 4 3 3 2 2 8" xfId="7117"/>
    <cellStyle name="Calculation 4 3 3 2 3" xfId="7118"/>
    <cellStyle name="Calculation 4 3 3 2 3 2" xfId="7119"/>
    <cellStyle name="Calculation 4 3 3 2 3 3" xfId="7120"/>
    <cellStyle name="Calculation 4 3 3 2 3 4" xfId="7121"/>
    <cellStyle name="Calculation 4 3 3 2 3 5" xfId="7122"/>
    <cellStyle name="Calculation 4 3 3 2 3 6" xfId="7123"/>
    <cellStyle name="Calculation 4 3 3 2 4" xfId="7124"/>
    <cellStyle name="Calculation 4 3 3 2 4 2" xfId="7125"/>
    <cellStyle name="Calculation 4 3 3 2 4 3" xfId="7126"/>
    <cellStyle name="Calculation 4 3 3 2 4 4" xfId="7127"/>
    <cellStyle name="Calculation 4 3 3 2 4 5" xfId="7128"/>
    <cellStyle name="Calculation 4 3 3 2 4 6" xfId="7129"/>
    <cellStyle name="Calculation 4 3 3 2 5" xfId="7130"/>
    <cellStyle name="Calculation 4 3 3 2 6" xfId="7131"/>
    <cellStyle name="Calculation 4 3 3 2 7" xfId="7132"/>
    <cellStyle name="Calculation 4 3 3 2 8" xfId="7133"/>
    <cellStyle name="Calculation 4 3 3 2 9" xfId="7134"/>
    <cellStyle name="Calculation 4 3 3 3" xfId="7135"/>
    <cellStyle name="Calculation 4 3 3 3 2" xfId="7136"/>
    <cellStyle name="Calculation 4 3 3 3 2 2" xfId="7137"/>
    <cellStyle name="Calculation 4 3 3 3 2 3" xfId="7138"/>
    <cellStyle name="Calculation 4 3 3 3 2 4" xfId="7139"/>
    <cellStyle name="Calculation 4 3 3 3 2 5" xfId="7140"/>
    <cellStyle name="Calculation 4 3 3 3 2 6" xfId="7141"/>
    <cellStyle name="Calculation 4 3 3 3 3" xfId="7142"/>
    <cellStyle name="Calculation 4 3 3 3 3 2" xfId="7143"/>
    <cellStyle name="Calculation 4 3 3 3 3 3" xfId="7144"/>
    <cellStyle name="Calculation 4 3 3 3 3 4" xfId="7145"/>
    <cellStyle name="Calculation 4 3 3 3 3 5" xfId="7146"/>
    <cellStyle name="Calculation 4 3 3 3 3 6" xfId="7147"/>
    <cellStyle name="Calculation 4 3 3 3 4" xfId="7148"/>
    <cellStyle name="Calculation 4 3 3 3 5" xfId="7149"/>
    <cellStyle name="Calculation 4 3 3 3 6" xfId="7150"/>
    <cellStyle name="Calculation 4 3 3 3 7" xfId="7151"/>
    <cellStyle name="Calculation 4 3 3 3 8" xfId="7152"/>
    <cellStyle name="Calculation 4 3 3 4" xfId="7153"/>
    <cellStyle name="Calculation 4 3 3 4 2" xfId="7154"/>
    <cellStyle name="Calculation 4 3 3 4 3" xfId="7155"/>
    <cellStyle name="Calculation 4 3 3 4 4" xfId="7156"/>
    <cellStyle name="Calculation 4 3 3 4 5" xfId="7157"/>
    <cellStyle name="Calculation 4 3 3 4 6" xfId="7158"/>
    <cellStyle name="Calculation 4 3 3 5" xfId="7159"/>
    <cellStyle name="Calculation 4 3 3 5 2" xfId="7160"/>
    <cellStyle name="Calculation 4 3 3 5 3" xfId="7161"/>
    <cellStyle name="Calculation 4 3 3 5 4" xfId="7162"/>
    <cellStyle name="Calculation 4 3 3 5 5" xfId="7163"/>
    <cellStyle name="Calculation 4 3 3 5 6" xfId="7164"/>
    <cellStyle name="Calculation 4 3 3 6" xfId="7165"/>
    <cellStyle name="Calculation 4 3 3 7" xfId="7166"/>
    <cellStyle name="Calculation 4 3 3 8" xfId="7167"/>
    <cellStyle name="Calculation 4 3 3 9" xfId="7168"/>
    <cellStyle name="Calculation 4 3 4" xfId="7169"/>
    <cellStyle name="Calculation 4 3 4 2" xfId="7170"/>
    <cellStyle name="Calculation 4 3 4 2 2" xfId="7171"/>
    <cellStyle name="Calculation 4 3 4 2 2 2" xfId="7172"/>
    <cellStyle name="Calculation 4 3 4 2 2 3" xfId="7173"/>
    <cellStyle name="Calculation 4 3 4 2 2 4" xfId="7174"/>
    <cellStyle name="Calculation 4 3 4 2 2 5" xfId="7175"/>
    <cellStyle name="Calculation 4 3 4 2 2 6" xfId="7176"/>
    <cellStyle name="Calculation 4 3 4 2 3" xfId="7177"/>
    <cellStyle name="Calculation 4 3 4 2 3 2" xfId="7178"/>
    <cellStyle name="Calculation 4 3 4 2 3 3" xfId="7179"/>
    <cellStyle name="Calculation 4 3 4 2 3 4" xfId="7180"/>
    <cellStyle name="Calculation 4 3 4 2 3 5" xfId="7181"/>
    <cellStyle name="Calculation 4 3 4 2 3 6" xfId="7182"/>
    <cellStyle name="Calculation 4 3 4 2 4" xfId="7183"/>
    <cellStyle name="Calculation 4 3 4 2 5" xfId="7184"/>
    <cellStyle name="Calculation 4 3 4 2 6" xfId="7185"/>
    <cellStyle name="Calculation 4 3 4 2 7" xfId="7186"/>
    <cellStyle name="Calculation 4 3 4 2 8" xfId="7187"/>
    <cellStyle name="Calculation 4 3 4 3" xfId="7188"/>
    <cellStyle name="Calculation 4 3 4 3 2" xfId="7189"/>
    <cellStyle name="Calculation 4 3 4 3 3" xfId="7190"/>
    <cellStyle name="Calculation 4 3 4 3 4" xfId="7191"/>
    <cellStyle name="Calculation 4 3 4 3 5" xfId="7192"/>
    <cellStyle name="Calculation 4 3 4 3 6" xfId="7193"/>
    <cellStyle name="Calculation 4 3 4 4" xfId="7194"/>
    <cellStyle name="Calculation 4 3 4 4 2" xfId="7195"/>
    <cellStyle name="Calculation 4 3 4 4 3" xfId="7196"/>
    <cellStyle name="Calculation 4 3 4 4 4" xfId="7197"/>
    <cellStyle name="Calculation 4 3 4 4 5" xfId="7198"/>
    <cellStyle name="Calculation 4 3 4 4 6" xfId="7199"/>
    <cellStyle name="Calculation 4 3 4 5" xfId="7200"/>
    <cellStyle name="Calculation 4 3 4 6" xfId="7201"/>
    <cellStyle name="Calculation 4 3 4 7" xfId="7202"/>
    <cellStyle name="Calculation 4 3 4 8" xfId="7203"/>
    <cellStyle name="Calculation 4 3 4 9" xfId="7204"/>
    <cellStyle name="Calculation 4 3 5" xfId="7205"/>
    <cellStyle name="Calculation 4 3 5 2" xfId="7206"/>
    <cellStyle name="Calculation 4 3 5 2 2" xfId="7207"/>
    <cellStyle name="Calculation 4 3 5 2 3" xfId="7208"/>
    <cellStyle name="Calculation 4 3 5 2 4" xfId="7209"/>
    <cellStyle name="Calculation 4 3 5 2 5" xfId="7210"/>
    <cellStyle name="Calculation 4 3 5 2 6" xfId="7211"/>
    <cellStyle name="Calculation 4 3 5 3" xfId="7212"/>
    <cellStyle name="Calculation 4 3 5 3 2" xfId="7213"/>
    <cellStyle name="Calculation 4 3 5 3 3" xfId="7214"/>
    <cellStyle name="Calculation 4 3 5 3 4" xfId="7215"/>
    <cellStyle name="Calculation 4 3 5 3 5" xfId="7216"/>
    <cellStyle name="Calculation 4 3 5 3 6" xfId="7217"/>
    <cellStyle name="Calculation 4 3 5 4" xfId="7218"/>
    <cellStyle name="Calculation 4 3 5 5" xfId="7219"/>
    <cellStyle name="Calculation 4 3 5 6" xfId="7220"/>
    <cellStyle name="Calculation 4 3 5 7" xfId="7221"/>
    <cellStyle name="Calculation 4 3 5 8" xfId="7222"/>
    <cellStyle name="Calculation 4 3 6" xfId="7223"/>
    <cellStyle name="Calculation 4 3 6 2" xfId="7224"/>
    <cellStyle name="Calculation 4 3 6 3" xfId="7225"/>
    <cellStyle name="Calculation 4 3 6 4" xfId="7226"/>
    <cellStyle name="Calculation 4 3 6 5" xfId="7227"/>
    <cellStyle name="Calculation 4 3 6 6" xfId="7228"/>
    <cellStyle name="Calculation 4 3 7" xfId="7229"/>
    <cellStyle name="Calculation 4 3 7 2" xfId="7230"/>
    <cellStyle name="Calculation 4 3 7 3" xfId="7231"/>
    <cellStyle name="Calculation 4 3 7 4" xfId="7232"/>
    <cellStyle name="Calculation 4 3 7 5" xfId="7233"/>
    <cellStyle name="Calculation 4 3 7 6" xfId="7234"/>
    <cellStyle name="Calculation 4 3 8" xfId="7235"/>
    <cellStyle name="Calculation 4 3 9" xfId="7236"/>
    <cellStyle name="Calculation 4 4" xfId="7237"/>
    <cellStyle name="Calculation 4 4 10" xfId="7238"/>
    <cellStyle name="Calculation 4 4 11" xfId="7239"/>
    <cellStyle name="Calculation 4 4 2" xfId="7240"/>
    <cellStyle name="Calculation 4 4 2 10" xfId="7241"/>
    <cellStyle name="Calculation 4 4 2 2" xfId="7242"/>
    <cellStyle name="Calculation 4 4 2 2 2" xfId="7243"/>
    <cellStyle name="Calculation 4 4 2 2 2 2" xfId="7244"/>
    <cellStyle name="Calculation 4 4 2 2 2 2 2" xfId="7245"/>
    <cellStyle name="Calculation 4 4 2 2 2 2 3" xfId="7246"/>
    <cellStyle name="Calculation 4 4 2 2 2 2 4" xfId="7247"/>
    <cellStyle name="Calculation 4 4 2 2 2 2 5" xfId="7248"/>
    <cellStyle name="Calculation 4 4 2 2 2 2 6" xfId="7249"/>
    <cellStyle name="Calculation 4 4 2 2 2 3" xfId="7250"/>
    <cellStyle name="Calculation 4 4 2 2 2 3 2" xfId="7251"/>
    <cellStyle name="Calculation 4 4 2 2 2 3 3" xfId="7252"/>
    <cellStyle name="Calculation 4 4 2 2 2 3 4" xfId="7253"/>
    <cellStyle name="Calculation 4 4 2 2 2 3 5" xfId="7254"/>
    <cellStyle name="Calculation 4 4 2 2 2 3 6" xfId="7255"/>
    <cellStyle name="Calculation 4 4 2 2 2 4" xfId="7256"/>
    <cellStyle name="Calculation 4 4 2 2 2 5" xfId="7257"/>
    <cellStyle name="Calculation 4 4 2 2 2 6" xfId="7258"/>
    <cellStyle name="Calculation 4 4 2 2 2 7" xfId="7259"/>
    <cellStyle name="Calculation 4 4 2 2 2 8" xfId="7260"/>
    <cellStyle name="Calculation 4 4 2 2 3" xfId="7261"/>
    <cellStyle name="Calculation 4 4 2 2 3 2" xfId="7262"/>
    <cellStyle name="Calculation 4 4 2 2 3 3" xfId="7263"/>
    <cellStyle name="Calculation 4 4 2 2 3 4" xfId="7264"/>
    <cellStyle name="Calculation 4 4 2 2 3 5" xfId="7265"/>
    <cellStyle name="Calculation 4 4 2 2 3 6" xfId="7266"/>
    <cellStyle name="Calculation 4 4 2 2 4" xfId="7267"/>
    <cellStyle name="Calculation 4 4 2 2 4 2" xfId="7268"/>
    <cellStyle name="Calculation 4 4 2 2 4 3" xfId="7269"/>
    <cellStyle name="Calculation 4 4 2 2 4 4" xfId="7270"/>
    <cellStyle name="Calculation 4 4 2 2 4 5" xfId="7271"/>
    <cellStyle name="Calculation 4 4 2 2 4 6" xfId="7272"/>
    <cellStyle name="Calculation 4 4 2 2 5" xfId="7273"/>
    <cellStyle name="Calculation 4 4 2 2 6" xfId="7274"/>
    <cellStyle name="Calculation 4 4 2 2 7" xfId="7275"/>
    <cellStyle name="Calculation 4 4 2 2 8" xfId="7276"/>
    <cellStyle name="Calculation 4 4 2 2 9" xfId="7277"/>
    <cellStyle name="Calculation 4 4 2 3" xfId="7278"/>
    <cellStyle name="Calculation 4 4 2 3 2" xfId="7279"/>
    <cellStyle name="Calculation 4 4 2 3 2 2" xfId="7280"/>
    <cellStyle name="Calculation 4 4 2 3 2 3" xfId="7281"/>
    <cellStyle name="Calculation 4 4 2 3 2 4" xfId="7282"/>
    <cellStyle name="Calculation 4 4 2 3 2 5" xfId="7283"/>
    <cellStyle name="Calculation 4 4 2 3 2 6" xfId="7284"/>
    <cellStyle name="Calculation 4 4 2 3 3" xfId="7285"/>
    <cellStyle name="Calculation 4 4 2 3 3 2" xfId="7286"/>
    <cellStyle name="Calculation 4 4 2 3 3 3" xfId="7287"/>
    <cellStyle name="Calculation 4 4 2 3 3 4" xfId="7288"/>
    <cellStyle name="Calculation 4 4 2 3 3 5" xfId="7289"/>
    <cellStyle name="Calculation 4 4 2 3 3 6" xfId="7290"/>
    <cellStyle name="Calculation 4 4 2 3 4" xfId="7291"/>
    <cellStyle name="Calculation 4 4 2 3 5" xfId="7292"/>
    <cellStyle name="Calculation 4 4 2 3 6" xfId="7293"/>
    <cellStyle name="Calculation 4 4 2 3 7" xfId="7294"/>
    <cellStyle name="Calculation 4 4 2 3 8" xfId="7295"/>
    <cellStyle name="Calculation 4 4 2 4" xfId="7296"/>
    <cellStyle name="Calculation 4 4 2 4 2" xfId="7297"/>
    <cellStyle name="Calculation 4 4 2 4 3" xfId="7298"/>
    <cellStyle name="Calculation 4 4 2 4 4" xfId="7299"/>
    <cellStyle name="Calculation 4 4 2 4 5" xfId="7300"/>
    <cellStyle name="Calculation 4 4 2 4 6" xfId="7301"/>
    <cellStyle name="Calculation 4 4 2 5" xfId="7302"/>
    <cellStyle name="Calculation 4 4 2 5 2" xfId="7303"/>
    <cellStyle name="Calculation 4 4 2 5 3" xfId="7304"/>
    <cellStyle name="Calculation 4 4 2 5 4" xfId="7305"/>
    <cellStyle name="Calculation 4 4 2 5 5" xfId="7306"/>
    <cellStyle name="Calculation 4 4 2 5 6" xfId="7307"/>
    <cellStyle name="Calculation 4 4 2 6" xfId="7308"/>
    <cellStyle name="Calculation 4 4 2 7" xfId="7309"/>
    <cellStyle name="Calculation 4 4 2 8" xfId="7310"/>
    <cellStyle name="Calculation 4 4 2 9" xfId="7311"/>
    <cellStyle name="Calculation 4 4 3" xfId="7312"/>
    <cellStyle name="Calculation 4 4 3 2" xfId="7313"/>
    <cellStyle name="Calculation 4 4 3 2 2" xfId="7314"/>
    <cellStyle name="Calculation 4 4 3 2 2 2" xfId="7315"/>
    <cellStyle name="Calculation 4 4 3 2 2 3" xfId="7316"/>
    <cellStyle name="Calculation 4 4 3 2 2 4" xfId="7317"/>
    <cellStyle name="Calculation 4 4 3 2 2 5" xfId="7318"/>
    <cellStyle name="Calculation 4 4 3 2 2 6" xfId="7319"/>
    <cellStyle name="Calculation 4 4 3 2 3" xfId="7320"/>
    <cellStyle name="Calculation 4 4 3 2 3 2" xfId="7321"/>
    <cellStyle name="Calculation 4 4 3 2 3 3" xfId="7322"/>
    <cellStyle name="Calculation 4 4 3 2 3 4" xfId="7323"/>
    <cellStyle name="Calculation 4 4 3 2 3 5" xfId="7324"/>
    <cellStyle name="Calculation 4 4 3 2 3 6" xfId="7325"/>
    <cellStyle name="Calculation 4 4 3 2 4" xfId="7326"/>
    <cellStyle name="Calculation 4 4 3 2 5" xfId="7327"/>
    <cellStyle name="Calculation 4 4 3 2 6" xfId="7328"/>
    <cellStyle name="Calculation 4 4 3 2 7" xfId="7329"/>
    <cellStyle name="Calculation 4 4 3 2 8" xfId="7330"/>
    <cellStyle name="Calculation 4 4 3 3" xfId="7331"/>
    <cellStyle name="Calculation 4 4 3 3 2" xfId="7332"/>
    <cellStyle name="Calculation 4 4 3 3 3" xfId="7333"/>
    <cellStyle name="Calculation 4 4 3 3 4" xfId="7334"/>
    <cellStyle name="Calculation 4 4 3 3 5" xfId="7335"/>
    <cellStyle name="Calculation 4 4 3 3 6" xfId="7336"/>
    <cellStyle name="Calculation 4 4 3 4" xfId="7337"/>
    <cellStyle name="Calculation 4 4 3 4 2" xfId="7338"/>
    <cellStyle name="Calculation 4 4 3 4 3" xfId="7339"/>
    <cellStyle name="Calculation 4 4 3 4 4" xfId="7340"/>
    <cellStyle name="Calculation 4 4 3 4 5" xfId="7341"/>
    <cellStyle name="Calculation 4 4 3 4 6" xfId="7342"/>
    <cellStyle name="Calculation 4 4 3 5" xfId="7343"/>
    <cellStyle name="Calculation 4 4 3 6" xfId="7344"/>
    <cellStyle name="Calculation 4 4 3 7" xfId="7345"/>
    <cellStyle name="Calculation 4 4 3 8" xfId="7346"/>
    <cellStyle name="Calculation 4 4 3 9" xfId="7347"/>
    <cellStyle name="Calculation 4 4 4" xfId="7348"/>
    <cellStyle name="Calculation 4 4 4 2" xfId="7349"/>
    <cellStyle name="Calculation 4 4 4 2 2" xfId="7350"/>
    <cellStyle name="Calculation 4 4 4 2 3" xfId="7351"/>
    <cellStyle name="Calculation 4 4 4 2 4" xfId="7352"/>
    <cellStyle name="Calculation 4 4 4 2 5" xfId="7353"/>
    <cellStyle name="Calculation 4 4 4 2 6" xfId="7354"/>
    <cellStyle name="Calculation 4 4 4 3" xfId="7355"/>
    <cellStyle name="Calculation 4 4 4 3 2" xfId="7356"/>
    <cellStyle name="Calculation 4 4 4 3 3" xfId="7357"/>
    <cellStyle name="Calculation 4 4 4 3 4" xfId="7358"/>
    <cellStyle name="Calculation 4 4 4 3 5" xfId="7359"/>
    <cellStyle name="Calculation 4 4 4 3 6" xfId="7360"/>
    <cellStyle name="Calculation 4 4 4 4" xfId="7361"/>
    <cellStyle name="Calculation 4 4 4 5" xfId="7362"/>
    <cellStyle name="Calculation 4 4 4 6" xfId="7363"/>
    <cellStyle name="Calculation 4 4 4 7" xfId="7364"/>
    <cellStyle name="Calculation 4 4 4 8" xfId="7365"/>
    <cellStyle name="Calculation 4 4 5" xfId="7366"/>
    <cellStyle name="Calculation 4 4 5 2" xfId="7367"/>
    <cellStyle name="Calculation 4 4 5 3" xfId="7368"/>
    <cellStyle name="Calculation 4 4 5 4" xfId="7369"/>
    <cellStyle name="Calculation 4 4 5 5" xfId="7370"/>
    <cellStyle name="Calculation 4 4 5 6" xfId="7371"/>
    <cellStyle name="Calculation 4 4 6" xfId="7372"/>
    <cellStyle name="Calculation 4 4 6 2" xfId="7373"/>
    <cellStyle name="Calculation 4 4 6 3" xfId="7374"/>
    <cellStyle name="Calculation 4 4 6 4" xfId="7375"/>
    <cellStyle name="Calculation 4 4 6 5" xfId="7376"/>
    <cellStyle name="Calculation 4 4 6 6" xfId="7377"/>
    <cellStyle name="Calculation 4 4 7" xfId="7378"/>
    <cellStyle name="Calculation 4 4 8" xfId="7379"/>
    <cellStyle name="Calculation 4 4 9" xfId="7380"/>
    <cellStyle name="Calculation 4 5" xfId="7381"/>
    <cellStyle name="Calculation 4 5 10" xfId="7382"/>
    <cellStyle name="Calculation 4 5 2" xfId="7383"/>
    <cellStyle name="Calculation 4 5 2 2" xfId="7384"/>
    <cellStyle name="Calculation 4 5 2 2 2" xfId="7385"/>
    <cellStyle name="Calculation 4 5 2 2 2 2" xfId="7386"/>
    <cellStyle name="Calculation 4 5 2 2 2 3" xfId="7387"/>
    <cellStyle name="Calculation 4 5 2 2 2 4" xfId="7388"/>
    <cellStyle name="Calculation 4 5 2 2 2 5" xfId="7389"/>
    <cellStyle name="Calculation 4 5 2 2 2 6" xfId="7390"/>
    <cellStyle name="Calculation 4 5 2 2 3" xfId="7391"/>
    <cellStyle name="Calculation 4 5 2 2 3 2" xfId="7392"/>
    <cellStyle name="Calculation 4 5 2 2 3 3" xfId="7393"/>
    <cellStyle name="Calculation 4 5 2 2 3 4" xfId="7394"/>
    <cellStyle name="Calculation 4 5 2 2 3 5" xfId="7395"/>
    <cellStyle name="Calculation 4 5 2 2 3 6" xfId="7396"/>
    <cellStyle name="Calculation 4 5 2 2 4" xfId="7397"/>
    <cellStyle name="Calculation 4 5 2 2 5" xfId="7398"/>
    <cellStyle name="Calculation 4 5 2 2 6" xfId="7399"/>
    <cellStyle name="Calculation 4 5 2 2 7" xfId="7400"/>
    <cellStyle name="Calculation 4 5 2 2 8" xfId="7401"/>
    <cellStyle name="Calculation 4 5 2 3" xfId="7402"/>
    <cellStyle name="Calculation 4 5 2 3 2" xfId="7403"/>
    <cellStyle name="Calculation 4 5 2 3 3" xfId="7404"/>
    <cellStyle name="Calculation 4 5 2 3 4" xfId="7405"/>
    <cellStyle name="Calculation 4 5 2 3 5" xfId="7406"/>
    <cellStyle name="Calculation 4 5 2 3 6" xfId="7407"/>
    <cellStyle name="Calculation 4 5 2 4" xfId="7408"/>
    <cellStyle name="Calculation 4 5 2 4 2" xfId="7409"/>
    <cellStyle name="Calculation 4 5 2 4 3" xfId="7410"/>
    <cellStyle name="Calculation 4 5 2 4 4" xfId="7411"/>
    <cellStyle name="Calculation 4 5 2 4 5" xfId="7412"/>
    <cellStyle name="Calculation 4 5 2 4 6" xfId="7413"/>
    <cellStyle name="Calculation 4 5 2 5" xfId="7414"/>
    <cellStyle name="Calculation 4 5 2 6" xfId="7415"/>
    <cellStyle name="Calculation 4 5 2 7" xfId="7416"/>
    <cellStyle name="Calculation 4 5 2 8" xfId="7417"/>
    <cellStyle name="Calculation 4 5 2 9" xfId="7418"/>
    <cellStyle name="Calculation 4 5 3" xfId="7419"/>
    <cellStyle name="Calculation 4 5 3 2" xfId="7420"/>
    <cellStyle name="Calculation 4 5 3 2 2" xfId="7421"/>
    <cellStyle name="Calculation 4 5 3 2 3" xfId="7422"/>
    <cellStyle name="Calculation 4 5 3 2 4" xfId="7423"/>
    <cellStyle name="Calculation 4 5 3 2 5" xfId="7424"/>
    <cellStyle name="Calculation 4 5 3 2 6" xfId="7425"/>
    <cellStyle name="Calculation 4 5 3 3" xfId="7426"/>
    <cellStyle name="Calculation 4 5 3 3 2" xfId="7427"/>
    <cellStyle name="Calculation 4 5 3 3 3" xfId="7428"/>
    <cellStyle name="Calculation 4 5 3 3 4" xfId="7429"/>
    <cellStyle name="Calculation 4 5 3 3 5" xfId="7430"/>
    <cellStyle name="Calculation 4 5 3 3 6" xfId="7431"/>
    <cellStyle name="Calculation 4 5 3 4" xfId="7432"/>
    <cellStyle name="Calculation 4 5 3 5" xfId="7433"/>
    <cellStyle name="Calculation 4 5 3 6" xfId="7434"/>
    <cellStyle name="Calculation 4 5 3 7" xfId="7435"/>
    <cellStyle name="Calculation 4 5 3 8" xfId="7436"/>
    <cellStyle name="Calculation 4 5 4" xfId="7437"/>
    <cellStyle name="Calculation 4 5 4 2" xfId="7438"/>
    <cellStyle name="Calculation 4 5 4 3" xfId="7439"/>
    <cellStyle name="Calculation 4 5 4 4" xfId="7440"/>
    <cellStyle name="Calculation 4 5 4 5" xfId="7441"/>
    <cellStyle name="Calculation 4 5 4 6" xfId="7442"/>
    <cellStyle name="Calculation 4 5 5" xfId="7443"/>
    <cellStyle name="Calculation 4 5 5 2" xfId="7444"/>
    <cellStyle name="Calculation 4 5 5 3" xfId="7445"/>
    <cellStyle name="Calculation 4 5 5 4" xfId="7446"/>
    <cellStyle name="Calculation 4 5 5 5" xfId="7447"/>
    <cellStyle name="Calculation 4 5 5 6" xfId="7448"/>
    <cellStyle name="Calculation 4 5 6" xfId="7449"/>
    <cellStyle name="Calculation 4 5 7" xfId="7450"/>
    <cellStyle name="Calculation 4 5 8" xfId="7451"/>
    <cellStyle name="Calculation 4 5 9" xfId="7452"/>
    <cellStyle name="Calculation 4 6" xfId="7453"/>
    <cellStyle name="Calculation 4 6 2" xfId="7454"/>
    <cellStyle name="Calculation 4 6 2 2" xfId="7455"/>
    <cellStyle name="Calculation 4 6 2 2 2" xfId="7456"/>
    <cellStyle name="Calculation 4 6 2 2 3" xfId="7457"/>
    <cellStyle name="Calculation 4 6 2 2 4" xfId="7458"/>
    <cellStyle name="Calculation 4 6 2 2 5" xfId="7459"/>
    <cellStyle name="Calculation 4 6 2 2 6" xfId="7460"/>
    <cellStyle name="Calculation 4 6 2 3" xfId="7461"/>
    <cellStyle name="Calculation 4 6 2 3 2" xfId="7462"/>
    <cellStyle name="Calculation 4 6 2 3 3" xfId="7463"/>
    <cellStyle name="Calculation 4 6 2 3 4" xfId="7464"/>
    <cellStyle name="Calculation 4 6 2 3 5" xfId="7465"/>
    <cellStyle name="Calculation 4 6 2 3 6" xfId="7466"/>
    <cellStyle name="Calculation 4 6 2 4" xfId="7467"/>
    <cellStyle name="Calculation 4 6 2 5" xfId="7468"/>
    <cellStyle name="Calculation 4 6 2 6" xfId="7469"/>
    <cellStyle name="Calculation 4 6 2 7" xfId="7470"/>
    <cellStyle name="Calculation 4 6 2 8" xfId="7471"/>
    <cellStyle name="Calculation 4 6 3" xfId="7472"/>
    <cellStyle name="Calculation 4 6 3 2" xfId="7473"/>
    <cellStyle name="Calculation 4 6 3 3" xfId="7474"/>
    <cellStyle name="Calculation 4 6 3 4" xfId="7475"/>
    <cellStyle name="Calculation 4 6 3 5" xfId="7476"/>
    <cellStyle name="Calculation 4 6 3 6" xfId="7477"/>
    <cellStyle name="Calculation 4 6 4" xfId="7478"/>
    <cellStyle name="Calculation 4 6 4 2" xfId="7479"/>
    <cellStyle name="Calculation 4 6 4 3" xfId="7480"/>
    <cellStyle name="Calculation 4 6 4 4" xfId="7481"/>
    <cellStyle name="Calculation 4 6 4 5" xfId="7482"/>
    <cellStyle name="Calculation 4 6 4 6" xfId="7483"/>
    <cellStyle name="Calculation 4 6 5" xfId="7484"/>
    <cellStyle name="Calculation 4 6 6" xfId="7485"/>
    <cellStyle name="Calculation 4 6 7" xfId="7486"/>
    <cellStyle name="Calculation 4 6 8" xfId="7487"/>
    <cellStyle name="Calculation 4 6 9" xfId="7488"/>
    <cellStyle name="Calculation 4 7" xfId="7489"/>
    <cellStyle name="Calculation 4 7 2" xfId="7490"/>
    <cellStyle name="Calculation 4 7 2 2" xfId="7491"/>
    <cellStyle name="Calculation 4 7 2 3" xfId="7492"/>
    <cellStyle name="Calculation 4 7 2 4" xfId="7493"/>
    <cellStyle name="Calculation 4 7 2 5" xfId="7494"/>
    <cellStyle name="Calculation 4 7 2 6" xfId="7495"/>
    <cellStyle name="Calculation 4 7 3" xfId="7496"/>
    <cellStyle name="Calculation 4 7 3 2" xfId="7497"/>
    <cellStyle name="Calculation 4 7 3 3" xfId="7498"/>
    <cellStyle name="Calculation 4 7 3 4" xfId="7499"/>
    <cellStyle name="Calculation 4 7 3 5" xfId="7500"/>
    <cellStyle name="Calculation 4 7 3 6" xfId="7501"/>
    <cellStyle name="Calculation 4 7 4" xfId="7502"/>
    <cellStyle name="Calculation 4 7 5" xfId="7503"/>
    <cellStyle name="Calculation 4 7 6" xfId="7504"/>
    <cellStyle name="Calculation 4 7 7" xfId="7505"/>
    <cellStyle name="Calculation 4 7 8" xfId="7506"/>
    <cellStyle name="Calculation 4 8" xfId="7507"/>
    <cellStyle name="Calculation 4 8 2" xfId="7508"/>
    <cellStyle name="Calculation 4 8 3" xfId="7509"/>
    <cellStyle name="Calculation 4 8 4" xfId="7510"/>
    <cellStyle name="Calculation 4 8 5" xfId="7511"/>
    <cellStyle name="Calculation 4 8 6" xfId="7512"/>
    <cellStyle name="Calculation 4 9" xfId="7513"/>
    <cellStyle name="Calculation 4 9 2" xfId="7514"/>
    <cellStyle name="Calculation 4 9 3" xfId="7515"/>
    <cellStyle name="Calculation 4 9 4" xfId="7516"/>
    <cellStyle name="Calculation 4 9 5" xfId="7517"/>
    <cellStyle name="Calculation 4 9 6" xfId="7518"/>
    <cellStyle name="Calculation 5" xfId="7519"/>
    <cellStyle name="Calculation 5 10" xfId="7520"/>
    <cellStyle name="Calculation 5 11" xfId="7521"/>
    <cellStyle name="Calculation 5 12" xfId="7522"/>
    <cellStyle name="Calculation 5 13" xfId="7523"/>
    <cellStyle name="Calculation 5 2" xfId="7524"/>
    <cellStyle name="Calculation 5 2 10" xfId="7525"/>
    <cellStyle name="Calculation 5 2 11" xfId="7526"/>
    <cellStyle name="Calculation 5 2 12" xfId="7527"/>
    <cellStyle name="Calculation 5 2 2" xfId="7528"/>
    <cellStyle name="Calculation 5 2 2 10" xfId="7529"/>
    <cellStyle name="Calculation 5 2 2 11" xfId="7530"/>
    <cellStyle name="Calculation 5 2 2 2" xfId="7531"/>
    <cellStyle name="Calculation 5 2 2 2 10" xfId="7532"/>
    <cellStyle name="Calculation 5 2 2 2 2" xfId="7533"/>
    <cellStyle name="Calculation 5 2 2 2 2 2" xfId="7534"/>
    <cellStyle name="Calculation 5 2 2 2 2 2 2" xfId="7535"/>
    <cellStyle name="Calculation 5 2 2 2 2 2 2 2" xfId="7536"/>
    <cellStyle name="Calculation 5 2 2 2 2 2 2 3" xfId="7537"/>
    <cellStyle name="Calculation 5 2 2 2 2 2 2 4" xfId="7538"/>
    <cellStyle name="Calculation 5 2 2 2 2 2 2 5" xfId="7539"/>
    <cellStyle name="Calculation 5 2 2 2 2 2 2 6" xfId="7540"/>
    <cellStyle name="Calculation 5 2 2 2 2 2 3" xfId="7541"/>
    <cellStyle name="Calculation 5 2 2 2 2 2 3 2" xfId="7542"/>
    <cellStyle name="Calculation 5 2 2 2 2 2 3 3" xfId="7543"/>
    <cellStyle name="Calculation 5 2 2 2 2 2 3 4" xfId="7544"/>
    <cellStyle name="Calculation 5 2 2 2 2 2 3 5" xfId="7545"/>
    <cellStyle name="Calculation 5 2 2 2 2 2 3 6" xfId="7546"/>
    <cellStyle name="Calculation 5 2 2 2 2 2 4" xfId="7547"/>
    <cellStyle name="Calculation 5 2 2 2 2 2 5" xfId="7548"/>
    <cellStyle name="Calculation 5 2 2 2 2 2 6" xfId="7549"/>
    <cellStyle name="Calculation 5 2 2 2 2 2 7" xfId="7550"/>
    <cellStyle name="Calculation 5 2 2 2 2 2 8" xfId="7551"/>
    <cellStyle name="Calculation 5 2 2 2 2 3" xfId="7552"/>
    <cellStyle name="Calculation 5 2 2 2 2 3 2" xfId="7553"/>
    <cellStyle name="Calculation 5 2 2 2 2 3 3" xfId="7554"/>
    <cellStyle name="Calculation 5 2 2 2 2 3 4" xfId="7555"/>
    <cellStyle name="Calculation 5 2 2 2 2 3 5" xfId="7556"/>
    <cellStyle name="Calculation 5 2 2 2 2 3 6" xfId="7557"/>
    <cellStyle name="Calculation 5 2 2 2 2 4" xfId="7558"/>
    <cellStyle name="Calculation 5 2 2 2 2 4 2" xfId="7559"/>
    <cellStyle name="Calculation 5 2 2 2 2 4 3" xfId="7560"/>
    <cellStyle name="Calculation 5 2 2 2 2 4 4" xfId="7561"/>
    <cellStyle name="Calculation 5 2 2 2 2 4 5" xfId="7562"/>
    <cellStyle name="Calculation 5 2 2 2 2 4 6" xfId="7563"/>
    <cellStyle name="Calculation 5 2 2 2 2 5" xfId="7564"/>
    <cellStyle name="Calculation 5 2 2 2 2 6" xfId="7565"/>
    <cellStyle name="Calculation 5 2 2 2 2 7" xfId="7566"/>
    <cellStyle name="Calculation 5 2 2 2 2 8" xfId="7567"/>
    <cellStyle name="Calculation 5 2 2 2 2 9" xfId="7568"/>
    <cellStyle name="Calculation 5 2 2 2 3" xfId="7569"/>
    <cellStyle name="Calculation 5 2 2 2 3 2" xfId="7570"/>
    <cellStyle name="Calculation 5 2 2 2 3 2 2" xfId="7571"/>
    <cellStyle name="Calculation 5 2 2 2 3 2 3" xfId="7572"/>
    <cellStyle name="Calculation 5 2 2 2 3 2 4" xfId="7573"/>
    <cellStyle name="Calculation 5 2 2 2 3 2 5" xfId="7574"/>
    <cellStyle name="Calculation 5 2 2 2 3 2 6" xfId="7575"/>
    <cellStyle name="Calculation 5 2 2 2 3 3" xfId="7576"/>
    <cellStyle name="Calculation 5 2 2 2 3 3 2" xfId="7577"/>
    <cellStyle name="Calculation 5 2 2 2 3 3 3" xfId="7578"/>
    <cellStyle name="Calculation 5 2 2 2 3 3 4" xfId="7579"/>
    <cellStyle name="Calculation 5 2 2 2 3 3 5" xfId="7580"/>
    <cellStyle name="Calculation 5 2 2 2 3 3 6" xfId="7581"/>
    <cellStyle name="Calculation 5 2 2 2 3 4" xfId="7582"/>
    <cellStyle name="Calculation 5 2 2 2 3 5" xfId="7583"/>
    <cellStyle name="Calculation 5 2 2 2 3 6" xfId="7584"/>
    <cellStyle name="Calculation 5 2 2 2 3 7" xfId="7585"/>
    <cellStyle name="Calculation 5 2 2 2 3 8" xfId="7586"/>
    <cellStyle name="Calculation 5 2 2 2 4" xfId="7587"/>
    <cellStyle name="Calculation 5 2 2 2 4 2" xfId="7588"/>
    <cellStyle name="Calculation 5 2 2 2 4 3" xfId="7589"/>
    <cellStyle name="Calculation 5 2 2 2 4 4" xfId="7590"/>
    <cellStyle name="Calculation 5 2 2 2 4 5" xfId="7591"/>
    <cellStyle name="Calculation 5 2 2 2 4 6" xfId="7592"/>
    <cellStyle name="Calculation 5 2 2 2 5" xfId="7593"/>
    <cellStyle name="Calculation 5 2 2 2 5 2" xfId="7594"/>
    <cellStyle name="Calculation 5 2 2 2 5 3" xfId="7595"/>
    <cellStyle name="Calculation 5 2 2 2 5 4" xfId="7596"/>
    <cellStyle name="Calculation 5 2 2 2 5 5" xfId="7597"/>
    <cellStyle name="Calculation 5 2 2 2 5 6" xfId="7598"/>
    <cellStyle name="Calculation 5 2 2 2 6" xfId="7599"/>
    <cellStyle name="Calculation 5 2 2 2 7" xfId="7600"/>
    <cellStyle name="Calculation 5 2 2 2 8" xfId="7601"/>
    <cellStyle name="Calculation 5 2 2 2 9" xfId="7602"/>
    <cellStyle name="Calculation 5 2 2 3" xfId="7603"/>
    <cellStyle name="Calculation 5 2 2 3 2" xfId="7604"/>
    <cellStyle name="Calculation 5 2 2 3 2 2" xfId="7605"/>
    <cellStyle name="Calculation 5 2 2 3 2 2 2" xfId="7606"/>
    <cellStyle name="Calculation 5 2 2 3 2 2 3" xfId="7607"/>
    <cellStyle name="Calculation 5 2 2 3 2 2 4" xfId="7608"/>
    <cellStyle name="Calculation 5 2 2 3 2 2 5" xfId="7609"/>
    <cellStyle name="Calculation 5 2 2 3 2 2 6" xfId="7610"/>
    <cellStyle name="Calculation 5 2 2 3 2 3" xfId="7611"/>
    <cellStyle name="Calculation 5 2 2 3 2 3 2" xfId="7612"/>
    <cellStyle name="Calculation 5 2 2 3 2 3 3" xfId="7613"/>
    <cellStyle name="Calculation 5 2 2 3 2 3 4" xfId="7614"/>
    <cellStyle name="Calculation 5 2 2 3 2 3 5" xfId="7615"/>
    <cellStyle name="Calculation 5 2 2 3 2 3 6" xfId="7616"/>
    <cellStyle name="Calculation 5 2 2 3 2 4" xfId="7617"/>
    <cellStyle name="Calculation 5 2 2 3 2 5" xfId="7618"/>
    <cellStyle name="Calculation 5 2 2 3 2 6" xfId="7619"/>
    <cellStyle name="Calculation 5 2 2 3 2 7" xfId="7620"/>
    <cellStyle name="Calculation 5 2 2 3 2 8" xfId="7621"/>
    <cellStyle name="Calculation 5 2 2 3 3" xfId="7622"/>
    <cellStyle name="Calculation 5 2 2 3 3 2" xfId="7623"/>
    <cellStyle name="Calculation 5 2 2 3 3 3" xfId="7624"/>
    <cellStyle name="Calculation 5 2 2 3 3 4" xfId="7625"/>
    <cellStyle name="Calculation 5 2 2 3 3 5" xfId="7626"/>
    <cellStyle name="Calculation 5 2 2 3 3 6" xfId="7627"/>
    <cellStyle name="Calculation 5 2 2 3 4" xfId="7628"/>
    <cellStyle name="Calculation 5 2 2 3 4 2" xfId="7629"/>
    <cellStyle name="Calculation 5 2 2 3 4 3" xfId="7630"/>
    <cellStyle name="Calculation 5 2 2 3 4 4" xfId="7631"/>
    <cellStyle name="Calculation 5 2 2 3 4 5" xfId="7632"/>
    <cellStyle name="Calculation 5 2 2 3 4 6" xfId="7633"/>
    <cellStyle name="Calculation 5 2 2 3 5" xfId="7634"/>
    <cellStyle name="Calculation 5 2 2 3 6" xfId="7635"/>
    <cellStyle name="Calculation 5 2 2 3 7" xfId="7636"/>
    <cellStyle name="Calculation 5 2 2 3 8" xfId="7637"/>
    <cellStyle name="Calculation 5 2 2 3 9" xfId="7638"/>
    <cellStyle name="Calculation 5 2 2 4" xfId="7639"/>
    <cellStyle name="Calculation 5 2 2 4 2" xfId="7640"/>
    <cellStyle name="Calculation 5 2 2 4 2 2" xfId="7641"/>
    <cellStyle name="Calculation 5 2 2 4 2 3" xfId="7642"/>
    <cellStyle name="Calculation 5 2 2 4 2 4" xfId="7643"/>
    <cellStyle name="Calculation 5 2 2 4 2 5" xfId="7644"/>
    <cellStyle name="Calculation 5 2 2 4 2 6" xfId="7645"/>
    <cellStyle name="Calculation 5 2 2 4 3" xfId="7646"/>
    <cellStyle name="Calculation 5 2 2 4 3 2" xfId="7647"/>
    <cellStyle name="Calculation 5 2 2 4 3 3" xfId="7648"/>
    <cellStyle name="Calculation 5 2 2 4 3 4" xfId="7649"/>
    <cellStyle name="Calculation 5 2 2 4 3 5" xfId="7650"/>
    <cellStyle name="Calculation 5 2 2 4 3 6" xfId="7651"/>
    <cellStyle name="Calculation 5 2 2 4 4" xfId="7652"/>
    <cellStyle name="Calculation 5 2 2 4 5" xfId="7653"/>
    <cellStyle name="Calculation 5 2 2 4 6" xfId="7654"/>
    <cellStyle name="Calculation 5 2 2 4 7" xfId="7655"/>
    <cellStyle name="Calculation 5 2 2 4 8" xfId="7656"/>
    <cellStyle name="Calculation 5 2 2 5" xfId="7657"/>
    <cellStyle name="Calculation 5 2 2 5 2" xfId="7658"/>
    <cellStyle name="Calculation 5 2 2 5 3" xfId="7659"/>
    <cellStyle name="Calculation 5 2 2 5 4" xfId="7660"/>
    <cellStyle name="Calculation 5 2 2 5 5" xfId="7661"/>
    <cellStyle name="Calculation 5 2 2 5 6" xfId="7662"/>
    <cellStyle name="Calculation 5 2 2 6" xfId="7663"/>
    <cellStyle name="Calculation 5 2 2 6 2" xfId="7664"/>
    <cellStyle name="Calculation 5 2 2 6 3" xfId="7665"/>
    <cellStyle name="Calculation 5 2 2 6 4" xfId="7666"/>
    <cellStyle name="Calculation 5 2 2 6 5" xfId="7667"/>
    <cellStyle name="Calculation 5 2 2 6 6" xfId="7668"/>
    <cellStyle name="Calculation 5 2 2 7" xfId="7669"/>
    <cellStyle name="Calculation 5 2 2 8" xfId="7670"/>
    <cellStyle name="Calculation 5 2 2 9" xfId="7671"/>
    <cellStyle name="Calculation 5 2 3" xfId="7672"/>
    <cellStyle name="Calculation 5 2 3 10" xfId="7673"/>
    <cellStyle name="Calculation 5 2 3 2" xfId="7674"/>
    <cellStyle name="Calculation 5 2 3 2 2" xfId="7675"/>
    <cellStyle name="Calculation 5 2 3 2 2 2" xfId="7676"/>
    <cellStyle name="Calculation 5 2 3 2 2 2 2" xfId="7677"/>
    <cellStyle name="Calculation 5 2 3 2 2 2 3" xfId="7678"/>
    <cellStyle name="Calculation 5 2 3 2 2 2 4" xfId="7679"/>
    <cellStyle name="Calculation 5 2 3 2 2 2 5" xfId="7680"/>
    <cellStyle name="Calculation 5 2 3 2 2 2 6" xfId="7681"/>
    <cellStyle name="Calculation 5 2 3 2 2 3" xfId="7682"/>
    <cellStyle name="Calculation 5 2 3 2 2 3 2" xfId="7683"/>
    <cellStyle name="Calculation 5 2 3 2 2 3 3" xfId="7684"/>
    <cellStyle name="Calculation 5 2 3 2 2 3 4" xfId="7685"/>
    <cellStyle name="Calculation 5 2 3 2 2 3 5" xfId="7686"/>
    <cellStyle name="Calculation 5 2 3 2 2 3 6" xfId="7687"/>
    <cellStyle name="Calculation 5 2 3 2 2 4" xfId="7688"/>
    <cellStyle name="Calculation 5 2 3 2 2 5" xfId="7689"/>
    <cellStyle name="Calculation 5 2 3 2 2 6" xfId="7690"/>
    <cellStyle name="Calculation 5 2 3 2 2 7" xfId="7691"/>
    <cellStyle name="Calculation 5 2 3 2 2 8" xfId="7692"/>
    <cellStyle name="Calculation 5 2 3 2 3" xfId="7693"/>
    <cellStyle name="Calculation 5 2 3 2 3 2" xfId="7694"/>
    <cellStyle name="Calculation 5 2 3 2 3 3" xfId="7695"/>
    <cellStyle name="Calculation 5 2 3 2 3 4" xfId="7696"/>
    <cellStyle name="Calculation 5 2 3 2 3 5" xfId="7697"/>
    <cellStyle name="Calculation 5 2 3 2 3 6" xfId="7698"/>
    <cellStyle name="Calculation 5 2 3 2 4" xfId="7699"/>
    <cellStyle name="Calculation 5 2 3 2 4 2" xfId="7700"/>
    <cellStyle name="Calculation 5 2 3 2 4 3" xfId="7701"/>
    <cellStyle name="Calculation 5 2 3 2 4 4" xfId="7702"/>
    <cellStyle name="Calculation 5 2 3 2 4 5" xfId="7703"/>
    <cellStyle name="Calculation 5 2 3 2 4 6" xfId="7704"/>
    <cellStyle name="Calculation 5 2 3 2 5" xfId="7705"/>
    <cellStyle name="Calculation 5 2 3 2 6" xfId="7706"/>
    <cellStyle name="Calculation 5 2 3 2 7" xfId="7707"/>
    <cellStyle name="Calculation 5 2 3 2 8" xfId="7708"/>
    <cellStyle name="Calculation 5 2 3 2 9" xfId="7709"/>
    <cellStyle name="Calculation 5 2 3 3" xfId="7710"/>
    <cellStyle name="Calculation 5 2 3 3 2" xfId="7711"/>
    <cellStyle name="Calculation 5 2 3 3 2 2" xfId="7712"/>
    <cellStyle name="Calculation 5 2 3 3 2 3" xfId="7713"/>
    <cellStyle name="Calculation 5 2 3 3 2 4" xfId="7714"/>
    <cellStyle name="Calculation 5 2 3 3 2 5" xfId="7715"/>
    <cellStyle name="Calculation 5 2 3 3 2 6" xfId="7716"/>
    <cellStyle name="Calculation 5 2 3 3 3" xfId="7717"/>
    <cellStyle name="Calculation 5 2 3 3 3 2" xfId="7718"/>
    <cellStyle name="Calculation 5 2 3 3 3 3" xfId="7719"/>
    <cellStyle name="Calculation 5 2 3 3 3 4" xfId="7720"/>
    <cellStyle name="Calculation 5 2 3 3 3 5" xfId="7721"/>
    <cellStyle name="Calculation 5 2 3 3 3 6" xfId="7722"/>
    <cellStyle name="Calculation 5 2 3 3 4" xfId="7723"/>
    <cellStyle name="Calculation 5 2 3 3 5" xfId="7724"/>
    <cellStyle name="Calculation 5 2 3 3 6" xfId="7725"/>
    <cellStyle name="Calculation 5 2 3 3 7" xfId="7726"/>
    <cellStyle name="Calculation 5 2 3 3 8" xfId="7727"/>
    <cellStyle name="Calculation 5 2 3 4" xfId="7728"/>
    <cellStyle name="Calculation 5 2 3 4 2" xfId="7729"/>
    <cellStyle name="Calculation 5 2 3 4 3" xfId="7730"/>
    <cellStyle name="Calculation 5 2 3 4 4" xfId="7731"/>
    <cellStyle name="Calculation 5 2 3 4 5" xfId="7732"/>
    <cellStyle name="Calculation 5 2 3 4 6" xfId="7733"/>
    <cellStyle name="Calculation 5 2 3 5" xfId="7734"/>
    <cellStyle name="Calculation 5 2 3 5 2" xfId="7735"/>
    <cellStyle name="Calculation 5 2 3 5 3" xfId="7736"/>
    <cellStyle name="Calculation 5 2 3 5 4" xfId="7737"/>
    <cellStyle name="Calculation 5 2 3 5 5" xfId="7738"/>
    <cellStyle name="Calculation 5 2 3 5 6" xfId="7739"/>
    <cellStyle name="Calculation 5 2 3 6" xfId="7740"/>
    <cellStyle name="Calculation 5 2 3 7" xfId="7741"/>
    <cellStyle name="Calculation 5 2 3 8" xfId="7742"/>
    <cellStyle name="Calculation 5 2 3 9" xfId="7743"/>
    <cellStyle name="Calculation 5 2 4" xfId="7744"/>
    <cellStyle name="Calculation 5 2 4 2" xfId="7745"/>
    <cellStyle name="Calculation 5 2 4 2 2" xfId="7746"/>
    <cellStyle name="Calculation 5 2 4 2 2 2" xfId="7747"/>
    <cellStyle name="Calculation 5 2 4 2 2 3" xfId="7748"/>
    <cellStyle name="Calculation 5 2 4 2 2 4" xfId="7749"/>
    <cellStyle name="Calculation 5 2 4 2 2 5" xfId="7750"/>
    <cellStyle name="Calculation 5 2 4 2 2 6" xfId="7751"/>
    <cellStyle name="Calculation 5 2 4 2 3" xfId="7752"/>
    <cellStyle name="Calculation 5 2 4 2 3 2" xfId="7753"/>
    <cellStyle name="Calculation 5 2 4 2 3 3" xfId="7754"/>
    <cellStyle name="Calculation 5 2 4 2 3 4" xfId="7755"/>
    <cellStyle name="Calculation 5 2 4 2 3 5" xfId="7756"/>
    <cellStyle name="Calculation 5 2 4 2 3 6" xfId="7757"/>
    <cellStyle name="Calculation 5 2 4 2 4" xfId="7758"/>
    <cellStyle name="Calculation 5 2 4 2 5" xfId="7759"/>
    <cellStyle name="Calculation 5 2 4 2 6" xfId="7760"/>
    <cellStyle name="Calculation 5 2 4 2 7" xfId="7761"/>
    <cellStyle name="Calculation 5 2 4 2 8" xfId="7762"/>
    <cellStyle name="Calculation 5 2 4 3" xfId="7763"/>
    <cellStyle name="Calculation 5 2 4 3 2" xfId="7764"/>
    <cellStyle name="Calculation 5 2 4 3 3" xfId="7765"/>
    <cellStyle name="Calculation 5 2 4 3 4" xfId="7766"/>
    <cellStyle name="Calculation 5 2 4 3 5" xfId="7767"/>
    <cellStyle name="Calculation 5 2 4 3 6" xfId="7768"/>
    <cellStyle name="Calculation 5 2 4 4" xfId="7769"/>
    <cellStyle name="Calculation 5 2 4 4 2" xfId="7770"/>
    <cellStyle name="Calculation 5 2 4 4 3" xfId="7771"/>
    <cellStyle name="Calculation 5 2 4 4 4" xfId="7772"/>
    <cellStyle name="Calculation 5 2 4 4 5" xfId="7773"/>
    <cellStyle name="Calculation 5 2 4 4 6" xfId="7774"/>
    <cellStyle name="Calculation 5 2 4 5" xfId="7775"/>
    <cellStyle name="Calculation 5 2 4 6" xfId="7776"/>
    <cellStyle name="Calculation 5 2 4 7" xfId="7777"/>
    <cellStyle name="Calculation 5 2 4 8" xfId="7778"/>
    <cellStyle name="Calculation 5 2 4 9" xfId="7779"/>
    <cellStyle name="Calculation 5 2 5" xfId="7780"/>
    <cellStyle name="Calculation 5 2 5 2" xfId="7781"/>
    <cellStyle name="Calculation 5 2 5 2 2" xfId="7782"/>
    <cellStyle name="Calculation 5 2 5 2 3" xfId="7783"/>
    <cellStyle name="Calculation 5 2 5 2 4" xfId="7784"/>
    <cellStyle name="Calculation 5 2 5 2 5" xfId="7785"/>
    <cellStyle name="Calculation 5 2 5 2 6" xfId="7786"/>
    <cellStyle name="Calculation 5 2 5 3" xfId="7787"/>
    <cellStyle name="Calculation 5 2 5 3 2" xfId="7788"/>
    <cellStyle name="Calculation 5 2 5 3 3" xfId="7789"/>
    <cellStyle name="Calculation 5 2 5 3 4" xfId="7790"/>
    <cellStyle name="Calculation 5 2 5 3 5" xfId="7791"/>
    <cellStyle name="Calculation 5 2 5 3 6" xfId="7792"/>
    <cellStyle name="Calculation 5 2 5 4" xfId="7793"/>
    <cellStyle name="Calculation 5 2 5 5" xfId="7794"/>
    <cellStyle name="Calculation 5 2 5 6" xfId="7795"/>
    <cellStyle name="Calculation 5 2 5 7" xfId="7796"/>
    <cellStyle name="Calculation 5 2 5 8" xfId="7797"/>
    <cellStyle name="Calculation 5 2 6" xfId="7798"/>
    <cellStyle name="Calculation 5 2 6 2" xfId="7799"/>
    <cellStyle name="Calculation 5 2 6 3" xfId="7800"/>
    <cellStyle name="Calculation 5 2 6 4" xfId="7801"/>
    <cellStyle name="Calculation 5 2 6 5" xfId="7802"/>
    <cellStyle name="Calculation 5 2 6 6" xfId="7803"/>
    <cellStyle name="Calculation 5 2 7" xfId="7804"/>
    <cellStyle name="Calculation 5 2 7 2" xfId="7805"/>
    <cellStyle name="Calculation 5 2 7 3" xfId="7806"/>
    <cellStyle name="Calculation 5 2 7 4" xfId="7807"/>
    <cellStyle name="Calculation 5 2 7 5" xfId="7808"/>
    <cellStyle name="Calculation 5 2 7 6" xfId="7809"/>
    <cellStyle name="Calculation 5 2 8" xfId="7810"/>
    <cellStyle name="Calculation 5 2 9" xfId="7811"/>
    <cellStyle name="Calculation 5 3" xfId="7812"/>
    <cellStyle name="Calculation 5 3 10" xfId="7813"/>
    <cellStyle name="Calculation 5 3 11" xfId="7814"/>
    <cellStyle name="Calculation 5 3 2" xfId="7815"/>
    <cellStyle name="Calculation 5 3 2 10" xfId="7816"/>
    <cellStyle name="Calculation 5 3 2 2" xfId="7817"/>
    <cellStyle name="Calculation 5 3 2 2 2" xfId="7818"/>
    <cellStyle name="Calculation 5 3 2 2 2 2" xfId="7819"/>
    <cellStyle name="Calculation 5 3 2 2 2 2 2" xfId="7820"/>
    <cellStyle name="Calculation 5 3 2 2 2 2 3" xfId="7821"/>
    <cellStyle name="Calculation 5 3 2 2 2 2 4" xfId="7822"/>
    <cellStyle name="Calculation 5 3 2 2 2 2 5" xfId="7823"/>
    <cellStyle name="Calculation 5 3 2 2 2 2 6" xfId="7824"/>
    <cellStyle name="Calculation 5 3 2 2 2 3" xfId="7825"/>
    <cellStyle name="Calculation 5 3 2 2 2 3 2" xfId="7826"/>
    <cellStyle name="Calculation 5 3 2 2 2 3 3" xfId="7827"/>
    <cellStyle name="Calculation 5 3 2 2 2 3 4" xfId="7828"/>
    <cellStyle name="Calculation 5 3 2 2 2 3 5" xfId="7829"/>
    <cellStyle name="Calculation 5 3 2 2 2 3 6" xfId="7830"/>
    <cellStyle name="Calculation 5 3 2 2 2 4" xfId="7831"/>
    <cellStyle name="Calculation 5 3 2 2 2 5" xfId="7832"/>
    <cellStyle name="Calculation 5 3 2 2 2 6" xfId="7833"/>
    <cellStyle name="Calculation 5 3 2 2 2 7" xfId="7834"/>
    <cellStyle name="Calculation 5 3 2 2 2 8" xfId="7835"/>
    <cellStyle name="Calculation 5 3 2 2 3" xfId="7836"/>
    <cellStyle name="Calculation 5 3 2 2 3 2" xfId="7837"/>
    <cellStyle name="Calculation 5 3 2 2 3 3" xfId="7838"/>
    <cellStyle name="Calculation 5 3 2 2 3 4" xfId="7839"/>
    <cellStyle name="Calculation 5 3 2 2 3 5" xfId="7840"/>
    <cellStyle name="Calculation 5 3 2 2 3 6" xfId="7841"/>
    <cellStyle name="Calculation 5 3 2 2 4" xfId="7842"/>
    <cellStyle name="Calculation 5 3 2 2 4 2" xfId="7843"/>
    <cellStyle name="Calculation 5 3 2 2 4 3" xfId="7844"/>
    <cellStyle name="Calculation 5 3 2 2 4 4" xfId="7845"/>
    <cellStyle name="Calculation 5 3 2 2 4 5" xfId="7846"/>
    <cellStyle name="Calculation 5 3 2 2 4 6" xfId="7847"/>
    <cellStyle name="Calculation 5 3 2 2 5" xfId="7848"/>
    <cellStyle name="Calculation 5 3 2 2 6" xfId="7849"/>
    <cellStyle name="Calculation 5 3 2 2 7" xfId="7850"/>
    <cellStyle name="Calculation 5 3 2 2 8" xfId="7851"/>
    <cellStyle name="Calculation 5 3 2 2 9" xfId="7852"/>
    <cellStyle name="Calculation 5 3 2 3" xfId="7853"/>
    <cellStyle name="Calculation 5 3 2 3 2" xfId="7854"/>
    <cellStyle name="Calculation 5 3 2 3 2 2" xfId="7855"/>
    <cellStyle name="Calculation 5 3 2 3 2 3" xfId="7856"/>
    <cellStyle name="Calculation 5 3 2 3 2 4" xfId="7857"/>
    <cellStyle name="Calculation 5 3 2 3 2 5" xfId="7858"/>
    <cellStyle name="Calculation 5 3 2 3 2 6" xfId="7859"/>
    <cellStyle name="Calculation 5 3 2 3 3" xfId="7860"/>
    <cellStyle name="Calculation 5 3 2 3 3 2" xfId="7861"/>
    <cellStyle name="Calculation 5 3 2 3 3 3" xfId="7862"/>
    <cellStyle name="Calculation 5 3 2 3 3 4" xfId="7863"/>
    <cellStyle name="Calculation 5 3 2 3 3 5" xfId="7864"/>
    <cellStyle name="Calculation 5 3 2 3 3 6" xfId="7865"/>
    <cellStyle name="Calculation 5 3 2 3 4" xfId="7866"/>
    <cellStyle name="Calculation 5 3 2 3 5" xfId="7867"/>
    <cellStyle name="Calculation 5 3 2 3 6" xfId="7868"/>
    <cellStyle name="Calculation 5 3 2 3 7" xfId="7869"/>
    <cellStyle name="Calculation 5 3 2 3 8" xfId="7870"/>
    <cellStyle name="Calculation 5 3 2 4" xfId="7871"/>
    <cellStyle name="Calculation 5 3 2 4 2" xfId="7872"/>
    <cellStyle name="Calculation 5 3 2 4 3" xfId="7873"/>
    <cellStyle name="Calculation 5 3 2 4 4" xfId="7874"/>
    <cellStyle name="Calculation 5 3 2 4 5" xfId="7875"/>
    <cellStyle name="Calculation 5 3 2 4 6" xfId="7876"/>
    <cellStyle name="Calculation 5 3 2 5" xfId="7877"/>
    <cellStyle name="Calculation 5 3 2 5 2" xfId="7878"/>
    <cellStyle name="Calculation 5 3 2 5 3" xfId="7879"/>
    <cellStyle name="Calculation 5 3 2 5 4" xfId="7880"/>
    <cellStyle name="Calculation 5 3 2 5 5" xfId="7881"/>
    <cellStyle name="Calculation 5 3 2 5 6" xfId="7882"/>
    <cellStyle name="Calculation 5 3 2 6" xfId="7883"/>
    <cellStyle name="Calculation 5 3 2 7" xfId="7884"/>
    <cellStyle name="Calculation 5 3 2 8" xfId="7885"/>
    <cellStyle name="Calculation 5 3 2 9" xfId="7886"/>
    <cellStyle name="Calculation 5 3 3" xfId="7887"/>
    <cellStyle name="Calculation 5 3 3 2" xfId="7888"/>
    <cellStyle name="Calculation 5 3 3 2 2" xfId="7889"/>
    <cellStyle name="Calculation 5 3 3 2 2 2" xfId="7890"/>
    <cellStyle name="Calculation 5 3 3 2 2 3" xfId="7891"/>
    <cellStyle name="Calculation 5 3 3 2 2 4" xfId="7892"/>
    <cellStyle name="Calculation 5 3 3 2 2 5" xfId="7893"/>
    <cellStyle name="Calculation 5 3 3 2 2 6" xfId="7894"/>
    <cellStyle name="Calculation 5 3 3 2 3" xfId="7895"/>
    <cellStyle name="Calculation 5 3 3 2 3 2" xfId="7896"/>
    <cellStyle name="Calculation 5 3 3 2 3 3" xfId="7897"/>
    <cellStyle name="Calculation 5 3 3 2 3 4" xfId="7898"/>
    <cellStyle name="Calculation 5 3 3 2 3 5" xfId="7899"/>
    <cellStyle name="Calculation 5 3 3 2 3 6" xfId="7900"/>
    <cellStyle name="Calculation 5 3 3 2 4" xfId="7901"/>
    <cellStyle name="Calculation 5 3 3 2 5" xfId="7902"/>
    <cellStyle name="Calculation 5 3 3 2 6" xfId="7903"/>
    <cellStyle name="Calculation 5 3 3 2 7" xfId="7904"/>
    <cellStyle name="Calculation 5 3 3 2 8" xfId="7905"/>
    <cellStyle name="Calculation 5 3 3 3" xfId="7906"/>
    <cellStyle name="Calculation 5 3 3 3 2" xfId="7907"/>
    <cellStyle name="Calculation 5 3 3 3 3" xfId="7908"/>
    <cellStyle name="Calculation 5 3 3 3 4" xfId="7909"/>
    <cellStyle name="Calculation 5 3 3 3 5" xfId="7910"/>
    <cellStyle name="Calculation 5 3 3 3 6" xfId="7911"/>
    <cellStyle name="Calculation 5 3 3 4" xfId="7912"/>
    <cellStyle name="Calculation 5 3 3 4 2" xfId="7913"/>
    <cellStyle name="Calculation 5 3 3 4 3" xfId="7914"/>
    <cellStyle name="Calculation 5 3 3 4 4" xfId="7915"/>
    <cellStyle name="Calculation 5 3 3 4 5" xfId="7916"/>
    <cellStyle name="Calculation 5 3 3 4 6" xfId="7917"/>
    <cellStyle name="Calculation 5 3 3 5" xfId="7918"/>
    <cellStyle name="Calculation 5 3 3 6" xfId="7919"/>
    <cellStyle name="Calculation 5 3 3 7" xfId="7920"/>
    <cellStyle name="Calculation 5 3 3 8" xfId="7921"/>
    <cellStyle name="Calculation 5 3 3 9" xfId="7922"/>
    <cellStyle name="Calculation 5 3 4" xfId="7923"/>
    <cellStyle name="Calculation 5 3 4 2" xfId="7924"/>
    <cellStyle name="Calculation 5 3 4 2 2" xfId="7925"/>
    <cellStyle name="Calculation 5 3 4 2 3" xfId="7926"/>
    <cellStyle name="Calculation 5 3 4 2 4" xfId="7927"/>
    <cellStyle name="Calculation 5 3 4 2 5" xfId="7928"/>
    <cellStyle name="Calculation 5 3 4 2 6" xfId="7929"/>
    <cellStyle name="Calculation 5 3 4 3" xfId="7930"/>
    <cellStyle name="Calculation 5 3 4 3 2" xfId="7931"/>
    <cellStyle name="Calculation 5 3 4 3 3" xfId="7932"/>
    <cellStyle name="Calculation 5 3 4 3 4" xfId="7933"/>
    <cellStyle name="Calculation 5 3 4 3 5" xfId="7934"/>
    <cellStyle name="Calculation 5 3 4 3 6" xfId="7935"/>
    <cellStyle name="Calculation 5 3 4 4" xfId="7936"/>
    <cellStyle name="Calculation 5 3 4 5" xfId="7937"/>
    <cellStyle name="Calculation 5 3 4 6" xfId="7938"/>
    <cellStyle name="Calculation 5 3 4 7" xfId="7939"/>
    <cellStyle name="Calculation 5 3 4 8" xfId="7940"/>
    <cellStyle name="Calculation 5 3 5" xfId="7941"/>
    <cellStyle name="Calculation 5 3 5 2" xfId="7942"/>
    <cellStyle name="Calculation 5 3 5 3" xfId="7943"/>
    <cellStyle name="Calculation 5 3 5 4" xfId="7944"/>
    <cellStyle name="Calculation 5 3 5 5" xfId="7945"/>
    <cellStyle name="Calculation 5 3 5 6" xfId="7946"/>
    <cellStyle name="Calculation 5 3 6" xfId="7947"/>
    <cellStyle name="Calculation 5 3 6 2" xfId="7948"/>
    <cellStyle name="Calculation 5 3 6 3" xfId="7949"/>
    <cellStyle name="Calculation 5 3 6 4" xfId="7950"/>
    <cellStyle name="Calculation 5 3 6 5" xfId="7951"/>
    <cellStyle name="Calculation 5 3 6 6" xfId="7952"/>
    <cellStyle name="Calculation 5 3 7" xfId="7953"/>
    <cellStyle name="Calculation 5 3 8" xfId="7954"/>
    <cellStyle name="Calculation 5 3 9" xfId="7955"/>
    <cellStyle name="Calculation 5 4" xfId="7956"/>
    <cellStyle name="Calculation 5 4 10" xfId="7957"/>
    <cellStyle name="Calculation 5 4 2" xfId="7958"/>
    <cellStyle name="Calculation 5 4 2 2" xfId="7959"/>
    <cellStyle name="Calculation 5 4 2 2 2" xfId="7960"/>
    <cellStyle name="Calculation 5 4 2 2 2 2" xfId="7961"/>
    <cellStyle name="Calculation 5 4 2 2 2 3" xfId="7962"/>
    <cellStyle name="Calculation 5 4 2 2 2 4" xfId="7963"/>
    <cellStyle name="Calculation 5 4 2 2 2 5" xfId="7964"/>
    <cellStyle name="Calculation 5 4 2 2 2 6" xfId="7965"/>
    <cellStyle name="Calculation 5 4 2 2 3" xfId="7966"/>
    <cellStyle name="Calculation 5 4 2 2 3 2" xfId="7967"/>
    <cellStyle name="Calculation 5 4 2 2 3 3" xfId="7968"/>
    <cellStyle name="Calculation 5 4 2 2 3 4" xfId="7969"/>
    <cellStyle name="Calculation 5 4 2 2 3 5" xfId="7970"/>
    <cellStyle name="Calculation 5 4 2 2 3 6" xfId="7971"/>
    <cellStyle name="Calculation 5 4 2 2 4" xfId="7972"/>
    <cellStyle name="Calculation 5 4 2 2 5" xfId="7973"/>
    <cellStyle name="Calculation 5 4 2 2 6" xfId="7974"/>
    <cellStyle name="Calculation 5 4 2 2 7" xfId="7975"/>
    <cellStyle name="Calculation 5 4 2 2 8" xfId="7976"/>
    <cellStyle name="Calculation 5 4 2 3" xfId="7977"/>
    <cellStyle name="Calculation 5 4 2 3 2" xfId="7978"/>
    <cellStyle name="Calculation 5 4 2 3 3" xfId="7979"/>
    <cellStyle name="Calculation 5 4 2 3 4" xfId="7980"/>
    <cellStyle name="Calculation 5 4 2 3 5" xfId="7981"/>
    <cellStyle name="Calculation 5 4 2 3 6" xfId="7982"/>
    <cellStyle name="Calculation 5 4 2 4" xfId="7983"/>
    <cellStyle name="Calculation 5 4 2 4 2" xfId="7984"/>
    <cellStyle name="Calculation 5 4 2 4 3" xfId="7985"/>
    <cellStyle name="Calculation 5 4 2 4 4" xfId="7986"/>
    <cellStyle name="Calculation 5 4 2 4 5" xfId="7987"/>
    <cellStyle name="Calculation 5 4 2 4 6" xfId="7988"/>
    <cellStyle name="Calculation 5 4 2 5" xfId="7989"/>
    <cellStyle name="Calculation 5 4 2 6" xfId="7990"/>
    <cellStyle name="Calculation 5 4 2 7" xfId="7991"/>
    <cellStyle name="Calculation 5 4 2 8" xfId="7992"/>
    <cellStyle name="Calculation 5 4 2 9" xfId="7993"/>
    <cellStyle name="Calculation 5 4 3" xfId="7994"/>
    <cellStyle name="Calculation 5 4 3 2" xfId="7995"/>
    <cellStyle name="Calculation 5 4 3 2 2" xfId="7996"/>
    <cellStyle name="Calculation 5 4 3 2 3" xfId="7997"/>
    <cellStyle name="Calculation 5 4 3 2 4" xfId="7998"/>
    <cellStyle name="Calculation 5 4 3 2 5" xfId="7999"/>
    <cellStyle name="Calculation 5 4 3 2 6" xfId="8000"/>
    <cellStyle name="Calculation 5 4 3 3" xfId="8001"/>
    <cellStyle name="Calculation 5 4 3 3 2" xfId="8002"/>
    <cellStyle name="Calculation 5 4 3 3 3" xfId="8003"/>
    <cellStyle name="Calculation 5 4 3 3 4" xfId="8004"/>
    <cellStyle name="Calculation 5 4 3 3 5" xfId="8005"/>
    <cellStyle name="Calculation 5 4 3 3 6" xfId="8006"/>
    <cellStyle name="Calculation 5 4 3 4" xfId="8007"/>
    <cellStyle name="Calculation 5 4 3 5" xfId="8008"/>
    <cellStyle name="Calculation 5 4 3 6" xfId="8009"/>
    <cellStyle name="Calculation 5 4 3 7" xfId="8010"/>
    <cellStyle name="Calculation 5 4 3 8" xfId="8011"/>
    <cellStyle name="Calculation 5 4 4" xfId="8012"/>
    <cellStyle name="Calculation 5 4 4 2" xfId="8013"/>
    <cellStyle name="Calculation 5 4 4 3" xfId="8014"/>
    <cellStyle name="Calculation 5 4 4 4" xfId="8015"/>
    <cellStyle name="Calculation 5 4 4 5" xfId="8016"/>
    <cellStyle name="Calculation 5 4 4 6" xfId="8017"/>
    <cellStyle name="Calculation 5 4 5" xfId="8018"/>
    <cellStyle name="Calculation 5 4 5 2" xfId="8019"/>
    <cellStyle name="Calculation 5 4 5 3" xfId="8020"/>
    <cellStyle name="Calculation 5 4 5 4" xfId="8021"/>
    <cellStyle name="Calculation 5 4 5 5" xfId="8022"/>
    <cellStyle name="Calculation 5 4 5 6" xfId="8023"/>
    <cellStyle name="Calculation 5 4 6" xfId="8024"/>
    <cellStyle name="Calculation 5 4 7" xfId="8025"/>
    <cellStyle name="Calculation 5 4 8" xfId="8026"/>
    <cellStyle name="Calculation 5 4 9" xfId="8027"/>
    <cellStyle name="Calculation 5 5" xfId="8028"/>
    <cellStyle name="Calculation 5 5 2" xfId="8029"/>
    <cellStyle name="Calculation 5 5 2 2" xfId="8030"/>
    <cellStyle name="Calculation 5 5 2 2 2" xfId="8031"/>
    <cellStyle name="Calculation 5 5 2 2 3" xfId="8032"/>
    <cellStyle name="Calculation 5 5 2 2 4" xfId="8033"/>
    <cellStyle name="Calculation 5 5 2 2 5" xfId="8034"/>
    <cellStyle name="Calculation 5 5 2 2 6" xfId="8035"/>
    <cellStyle name="Calculation 5 5 2 3" xfId="8036"/>
    <cellStyle name="Calculation 5 5 2 3 2" xfId="8037"/>
    <cellStyle name="Calculation 5 5 2 3 3" xfId="8038"/>
    <cellStyle name="Calculation 5 5 2 3 4" xfId="8039"/>
    <cellStyle name="Calculation 5 5 2 3 5" xfId="8040"/>
    <cellStyle name="Calculation 5 5 2 3 6" xfId="8041"/>
    <cellStyle name="Calculation 5 5 2 4" xfId="8042"/>
    <cellStyle name="Calculation 5 5 2 5" xfId="8043"/>
    <cellStyle name="Calculation 5 5 2 6" xfId="8044"/>
    <cellStyle name="Calculation 5 5 2 7" xfId="8045"/>
    <cellStyle name="Calculation 5 5 2 8" xfId="8046"/>
    <cellStyle name="Calculation 5 5 3" xfId="8047"/>
    <cellStyle name="Calculation 5 5 3 2" xfId="8048"/>
    <cellStyle name="Calculation 5 5 3 3" xfId="8049"/>
    <cellStyle name="Calculation 5 5 3 4" xfId="8050"/>
    <cellStyle name="Calculation 5 5 3 5" xfId="8051"/>
    <cellStyle name="Calculation 5 5 3 6" xfId="8052"/>
    <cellStyle name="Calculation 5 5 4" xfId="8053"/>
    <cellStyle name="Calculation 5 5 4 2" xfId="8054"/>
    <cellStyle name="Calculation 5 5 4 3" xfId="8055"/>
    <cellStyle name="Calculation 5 5 4 4" xfId="8056"/>
    <cellStyle name="Calculation 5 5 4 5" xfId="8057"/>
    <cellStyle name="Calculation 5 5 4 6" xfId="8058"/>
    <cellStyle name="Calculation 5 5 5" xfId="8059"/>
    <cellStyle name="Calculation 5 5 6" xfId="8060"/>
    <cellStyle name="Calculation 5 5 7" xfId="8061"/>
    <cellStyle name="Calculation 5 5 8" xfId="8062"/>
    <cellStyle name="Calculation 5 5 9" xfId="8063"/>
    <cellStyle name="Calculation 5 6" xfId="8064"/>
    <cellStyle name="Calculation 5 6 2" xfId="8065"/>
    <cellStyle name="Calculation 5 6 2 2" xfId="8066"/>
    <cellStyle name="Calculation 5 6 2 3" xfId="8067"/>
    <cellStyle name="Calculation 5 6 2 4" xfId="8068"/>
    <cellStyle name="Calculation 5 6 2 5" xfId="8069"/>
    <cellStyle name="Calculation 5 6 2 6" xfId="8070"/>
    <cellStyle name="Calculation 5 6 3" xfId="8071"/>
    <cellStyle name="Calculation 5 6 3 2" xfId="8072"/>
    <cellStyle name="Calculation 5 6 3 3" xfId="8073"/>
    <cellStyle name="Calculation 5 6 3 4" xfId="8074"/>
    <cellStyle name="Calculation 5 6 3 5" xfId="8075"/>
    <cellStyle name="Calculation 5 6 3 6" xfId="8076"/>
    <cellStyle name="Calculation 5 6 4" xfId="8077"/>
    <cellStyle name="Calculation 5 6 5" xfId="8078"/>
    <cellStyle name="Calculation 5 6 6" xfId="8079"/>
    <cellStyle name="Calculation 5 6 7" xfId="8080"/>
    <cellStyle name="Calculation 5 6 8" xfId="8081"/>
    <cellStyle name="Calculation 5 7" xfId="8082"/>
    <cellStyle name="Calculation 5 7 2" xfId="8083"/>
    <cellStyle name="Calculation 5 7 3" xfId="8084"/>
    <cellStyle name="Calculation 5 7 4" xfId="8085"/>
    <cellStyle name="Calculation 5 7 5" xfId="8086"/>
    <cellStyle name="Calculation 5 7 6" xfId="8087"/>
    <cellStyle name="Calculation 5 8" xfId="8088"/>
    <cellStyle name="Calculation 5 8 2" xfId="8089"/>
    <cellStyle name="Calculation 5 8 3" xfId="8090"/>
    <cellStyle name="Calculation 5 8 4" xfId="8091"/>
    <cellStyle name="Calculation 5 8 5" xfId="8092"/>
    <cellStyle name="Calculation 5 8 6" xfId="8093"/>
    <cellStyle name="Calculation 5 9" xfId="8094"/>
    <cellStyle name="Calculation 6" xfId="8095"/>
    <cellStyle name="Calculation 6 2" xfId="8096"/>
    <cellStyle name="Calculation 6 2 2" xfId="8097"/>
    <cellStyle name="Calculation 6 2 3" xfId="8098"/>
    <cellStyle name="Calculation 6 2 4" xfId="8099"/>
    <cellStyle name="Calculation 6 2 5" xfId="8100"/>
    <cellStyle name="Calculation 6 2 6" xfId="8101"/>
    <cellStyle name="Calculation 6 3" xfId="8102"/>
    <cellStyle name="Calculation 6 4" xfId="8103"/>
    <cellStyle name="Calculation 6 5" xfId="8104"/>
    <cellStyle name="Calculation 6 6" xfId="8105"/>
    <cellStyle name="Calculation 6 7" xfId="8106"/>
    <cellStyle name="Calculation 7" xfId="8107"/>
    <cellStyle name="Calculation 7 2" xfId="8108"/>
    <cellStyle name="Calculation 7 2 2" xfId="8109"/>
    <cellStyle name="Calculation 7 2 3" xfId="8110"/>
    <cellStyle name="Calculation 7 2 4" xfId="8111"/>
    <cellStyle name="Calculation 7 2 5" xfId="8112"/>
    <cellStyle name="Calculation 7 2 6" xfId="8113"/>
    <cellStyle name="Calculation 7 3" xfId="8114"/>
    <cellStyle name="Calculation 7 4" xfId="8115"/>
    <cellStyle name="Calculation 7 5" xfId="8116"/>
    <cellStyle name="Calculation 7 6" xfId="8117"/>
    <cellStyle name="Calculation 7 7" xfId="8118"/>
    <cellStyle name="Calculation 8" xfId="8119"/>
    <cellStyle name="Calculation 8 2" xfId="8120"/>
    <cellStyle name="Calculation 8 2 2" xfId="8121"/>
    <cellStyle name="Calculation 8 2 3" xfId="8122"/>
    <cellStyle name="Calculation 8 2 4" xfId="8123"/>
    <cellStyle name="Calculation 8 2 5" xfId="8124"/>
    <cellStyle name="Calculation 8 2 6" xfId="8125"/>
    <cellStyle name="Calculation 8 3" xfId="8126"/>
    <cellStyle name="Calculation 8 4" xfId="8127"/>
    <cellStyle name="Calculation 8 5" xfId="8128"/>
    <cellStyle name="Calculation 8 6" xfId="8129"/>
    <cellStyle name="Calculation 8 7" xfId="8130"/>
    <cellStyle name="Calculation 9" xfId="8131"/>
    <cellStyle name="Calculation 9 2" xfId="8132"/>
    <cellStyle name="Calculation 9 2 2" xfId="8133"/>
    <cellStyle name="Calculation 9 2 3" xfId="8134"/>
    <cellStyle name="Calculation 9 2 4" xfId="8135"/>
    <cellStyle name="Calculation 9 2 5" xfId="8136"/>
    <cellStyle name="Calculation 9 2 6" xfId="8137"/>
    <cellStyle name="Calculation 9 3" xfId="8138"/>
    <cellStyle name="Calculation 9 4" xfId="8139"/>
    <cellStyle name="Calculation 9 5" xfId="8140"/>
    <cellStyle name="Calculation 9 6" xfId="8141"/>
    <cellStyle name="Calculation 9 7" xfId="8142"/>
    <cellStyle name="cells" xfId="88"/>
    <cellStyle name="Check Cell" xfId="13" builtinId="23" customBuiltin="1"/>
    <cellStyle name="Check Cell 2" xfId="89"/>
    <cellStyle name="Check Cell 2 2" xfId="8144"/>
    <cellStyle name="Check Cell 2 3" xfId="8145"/>
    <cellStyle name="Check Cell 2 4" xfId="8146"/>
    <cellStyle name="Check Cell 2 5" xfId="8147"/>
    <cellStyle name="Check Cell 2 6" xfId="8148"/>
    <cellStyle name="Check Cell 2 7" xfId="8149"/>
    <cellStyle name="Check Cell 2 8" xfId="8150"/>
    <cellStyle name="Check Cell 2 9" xfId="8143"/>
    <cellStyle name="Check Cell 3" xfId="265"/>
    <cellStyle name="Check Cell 3 2" xfId="8151"/>
    <cellStyle name="Check Cell 4" xfId="8152"/>
    <cellStyle name="Check Cell 5" xfId="8153"/>
    <cellStyle name="Check Cell 6" xfId="8154"/>
    <cellStyle name="column field" xfId="90"/>
    <cellStyle name="Comma 10" xfId="284"/>
    <cellStyle name="Comma 11" xfId="289"/>
    <cellStyle name="Comma 12" xfId="286"/>
    <cellStyle name="Comma 13" xfId="41724"/>
    <cellStyle name="Comma 14" xfId="42"/>
    <cellStyle name="Comma 2" xfId="91"/>
    <cellStyle name="Comma 2 10" xfId="92"/>
    <cellStyle name="Comma 2 11" xfId="93"/>
    <cellStyle name="Comma 2 12" xfId="94"/>
    <cellStyle name="Comma 2 13" xfId="200"/>
    <cellStyle name="Comma 2 14" xfId="235"/>
    <cellStyle name="Comma 2 15" xfId="41720"/>
    <cellStyle name="Comma 2 2" xfId="95"/>
    <cellStyle name="Comma 2 2 2" xfId="8156"/>
    <cellStyle name="Comma 2 2 3" xfId="8157"/>
    <cellStyle name="Comma 2 2 4" xfId="8155"/>
    <cellStyle name="Comma 2 3" xfId="96"/>
    <cellStyle name="Comma 2 4" xfId="97"/>
    <cellStyle name="Comma 2 5" xfId="98"/>
    <cellStyle name="Comma 2 6" xfId="99"/>
    <cellStyle name="Comma 2 7" xfId="100"/>
    <cellStyle name="Comma 2 8" xfId="101"/>
    <cellStyle name="Comma 2 9" xfId="102"/>
    <cellStyle name="Comma 3" xfId="103"/>
    <cellStyle name="Comma 3 2" xfId="104"/>
    <cellStyle name="Comma 3 2 2" xfId="8158"/>
    <cellStyle name="Comma 3 3" xfId="41722"/>
    <cellStyle name="Comma 4" xfId="105"/>
    <cellStyle name="Comma 4 2" xfId="8160"/>
    <cellStyle name="Comma 4 3" xfId="8159"/>
    <cellStyle name="Comma 5" xfId="106"/>
    <cellStyle name="Comma 5 2" xfId="8162"/>
    <cellStyle name="Comma 5 3" xfId="8161"/>
    <cellStyle name="Comma 6" xfId="198"/>
    <cellStyle name="Comma 6 2" xfId="8163"/>
    <cellStyle name="Comma 7" xfId="221"/>
    <cellStyle name="Comma 8" xfId="234"/>
    <cellStyle name="Comma 9" xfId="266"/>
    <cellStyle name="Data_Total" xfId="107"/>
    <cellStyle name="Default Column Data" xfId="108"/>
    <cellStyle name="Explanatory Text" xfId="16" builtinId="53" customBuiltin="1"/>
    <cellStyle name="Explanatory Text 2" xfId="109"/>
    <cellStyle name="Explanatory Text 2 2" xfId="8165"/>
    <cellStyle name="Explanatory Text 2 3" xfId="8166"/>
    <cellStyle name="Explanatory Text 2 4" xfId="8164"/>
    <cellStyle name="Explanatory Text 3" xfId="267"/>
    <cellStyle name="Explanatory Text 3 2" xfId="8167"/>
    <cellStyle name="Explanatory Text 4" xfId="8168"/>
    <cellStyle name="Explanatory Text 5" xfId="8169"/>
    <cellStyle name="Explanatory Text 6" xfId="8170"/>
    <cellStyle name="field" xfId="110"/>
    <cellStyle name="field names" xfId="111"/>
    <cellStyle name="footer" xfId="112"/>
    <cellStyle name="Good" xfId="6" builtinId="26" customBuiltin="1"/>
    <cellStyle name="Good 2" xfId="113"/>
    <cellStyle name="Good 2 2" xfId="8172"/>
    <cellStyle name="Good 2 3" xfId="8173"/>
    <cellStyle name="Good 2 4" xfId="8171"/>
    <cellStyle name="Good 3" xfId="268"/>
    <cellStyle name="Good 3 2" xfId="8174"/>
    <cellStyle name="Good 4" xfId="8175"/>
    <cellStyle name="Good 5" xfId="8176"/>
    <cellStyle name="Good 6" xfId="8177"/>
    <cellStyle name="heading" xfId="114"/>
    <cellStyle name="Heading 1" xfId="2" builtinId="16" customBuiltin="1"/>
    <cellStyle name="Heading 1 2" xfId="115"/>
    <cellStyle name="Heading 1 2 2" xfId="8178"/>
    <cellStyle name="Heading 1 3" xfId="8179"/>
    <cellStyle name="Heading 1 4" xfId="8180"/>
    <cellStyle name="Heading 1 5" xfId="8181"/>
    <cellStyle name="Heading 2" xfId="3" builtinId="17" customBuiltin="1"/>
    <cellStyle name="Heading 2 2" xfId="116"/>
    <cellStyle name="Heading 2 2 2" xfId="8182"/>
    <cellStyle name="Heading 2 3" xfId="269"/>
    <cellStyle name="Heading 2 3 2" xfId="8183"/>
    <cellStyle name="Heading 2 4" xfId="8184"/>
    <cellStyle name="Heading 2 5" xfId="8185"/>
    <cellStyle name="Heading 3" xfId="4" builtinId="18" customBuiltin="1"/>
    <cellStyle name="Heading 3 2" xfId="117"/>
    <cellStyle name="Heading 3 2 2" xfId="8187"/>
    <cellStyle name="Heading 3 2 3" xfId="8186"/>
    <cellStyle name="Heading 3 3" xfId="8188"/>
    <cellStyle name="Heading 3 4" xfId="8189"/>
    <cellStyle name="Heading 3 5" xfId="8190"/>
    <cellStyle name="Heading 4" xfId="5" builtinId="19" customBuiltin="1"/>
    <cellStyle name="Heading 4 2" xfId="118"/>
    <cellStyle name="Heading 4 2 2" xfId="8191"/>
    <cellStyle name="Heading 4 3" xfId="8192"/>
    <cellStyle name="Heading 4 4" xfId="8193"/>
    <cellStyle name="Heading 4 5" xfId="8194"/>
    <cellStyle name="Heading 5" xfId="302"/>
    <cellStyle name="Headings" xfId="119"/>
    <cellStyle name="Hyperlink" xfId="41728" builtinId="8"/>
    <cellStyle name="Hyperlink 10" xfId="298"/>
    <cellStyle name="Hyperlink 11" xfId="41723"/>
    <cellStyle name="Hyperlink 2" xfId="120"/>
    <cellStyle name="Hyperlink 2 2" xfId="121"/>
    <cellStyle name="Hyperlink 2 2 2" xfId="8195"/>
    <cellStyle name="Hyperlink 2 3" xfId="122"/>
    <cellStyle name="Hyperlink 2 4" xfId="123"/>
    <cellStyle name="Hyperlink 2 5" xfId="190"/>
    <cellStyle name="Hyperlink 3" xfId="43"/>
    <cellStyle name="Hyperlink 3 2" xfId="124"/>
    <cellStyle name="Hyperlink 3 2 2" xfId="8196"/>
    <cellStyle name="Hyperlink 3 3" xfId="125"/>
    <cellStyle name="Hyperlink 3 4" xfId="126"/>
    <cellStyle name="Hyperlink 4" xfId="127"/>
    <cellStyle name="Hyperlink 5" xfId="128"/>
    <cellStyle name="Hyperlink 6" xfId="189"/>
    <cellStyle name="Hyperlink 7" xfId="201"/>
    <cellStyle name="Hyperlink 8" xfId="227"/>
    <cellStyle name="Hyperlink 9" xfId="290"/>
    <cellStyle name="Input" xfId="9" builtinId="20" customBuiltin="1"/>
    <cellStyle name="Input 10" xfId="8197"/>
    <cellStyle name="Input 11" xfId="8198"/>
    <cellStyle name="Input 12" xfId="8199"/>
    <cellStyle name="Input 2" xfId="129"/>
    <cellStyle name="Input 2 10" xfId="8201"/>
    <cellStyle name="Input 2 10 2" xfId="8202"/>
    <cellStyle name="Input 2 10 3" xfId="8203"/>
    <cellStyle name="Input 2 10 4" xfId="8204"/>
    <cellStyle name="Input 2 10 5" xfId="8205"/>
    <cellStyle name="Input 2 10 6" xfId="8206"/>
    <cellStyle name="Input 2 11" xfId="8207"/>
    <cellStyle name="Input 2 11 2" xfId="8208"/>
    <cellStyle name="Input 2 11 3" xfId="8209"/>
    <cellStyle name="Input 2 11 4" xfId="8210"/>
    <cellStyle name="Input 2 11 5" xfId="8211"/>
    <cellStyle name="Input 2 11 6" xfId="8212"/>
    <cellStyle name="Input 2 12" xfId="8213"/>
    <cellStyle name="Input 2 13" xfId="8214"/>
    <cellStyle name="Input 2 14" xfId="8215"/>
    <cellStyle name="Input 2 15" xfId="8216"/>
    <cellStyle name="Input 2 16" xfId="8217"/>
    <cellStyle name="Input 2 17" xfId="8200"/>
    <cellStyle name="Input 2 2" xfId="8218"/>
    <cellStyle name="Input 2 2 10" xfId="8219"/>
    <cellStyle name="Input 2 2 11" xfId="8220"/>
    <cellStyle name="Input 2 2 12" xfId="8221"/>
    <cellStyle name="Input 2 2 13" xfId="8222"/>
    <cellStyle name="Input 2 2 14" xfId="8223"/>
    <cellStyle name="Input 2 2 2" xfId="8224"/>
    <cellStyle name="Input 2 2 2 10" xfId="8225"/>
    <cellStyle name="Input 2 2 2 11" xfId="8226"/>
    <cellStyle name="Input 2 2 2 12" xfId="8227"/>
    <cellStyle name="Input 2 2 2 13" xfId="8228"/>
    <cellStyle name="Input 2 2 2 2" xfId="8229"/>
    <cellStyle name="Input 2 2 2 2 10" xfId="8230"/>
    <cellStyle name="Input 2 2 2 2 11" xfId="8231"/>
    <cellStyle name="Input 2 2 2 2 12" xfId="8232"/>
    <cellStyle name="Input 2 2 2 2 2" xfId="8233"/>
    <cellStyle name="Input 2 2 2 2 2 10" xfId="8234"/>
    <cellStyle name="Input 2 2 2 2 2 11" xfId="8235"/>
    <cellStyle name="Input 2 2 2 2 2 2" xfId="8236"/>
    <cellStyle name="Input 2 2 2 2 2 2 10" xfId="8237"/>
    <cellStyle name="Input 2 2 2 2 2 2 2" xfId="8238"/>
    <cellStyle name="Input 2 2 2 2 2 2 2 2" xfId="8239"/>
    <cellStyle name="Input 2 2 2 2 2 2 2 2 2" xfId="8240"/>
    <cellStyle name="Input 2 2 2 2 2 2 2 2 2 2" xfId="8241"/>
    <cellStyle name="Input 2 2 2 2 2 2 2 2 2 3" xfId="8242"/>
    <cellStyle name="Input 2 2 2 2 2 2 2 2 2 4" xfId="8243"/>
    <cellStyle name="Input 2 2 2 2 2 2 2 2 2 5" xfId="8244"/>
    <cellStyle name="Input 2 2 2 2 2 2 2 2 2 6" xfId="8245"/>
    <cellStyle name="Input 2 2 2 2 2 2 2 2 3" xfId="8246"/>
    <cellStyle name="Input 2 2 2 2 2 2 2 2 3 2" xfId="8247"/>
    <cellStyle name="Input 2 2 2 2 2 2 2 2 3 3" xfId="8248"/>
    <cellStyle name="Input 2 2 2 2 2 2 2 2 3 4" xfId="8249"/>
    <cellStyle name="Input 2 2 2 2 2 2 2 2 3 5" xfId="8250"/>
    <cellStyle name="Input 2 2 2 2 2 2 2 2 3 6" xfId="8251"/>
    <cellStyle name="Input 2 2 2 2 2 2 2 2 4" xfId="8252"/>
    <cellStyle name="Input 2 2 2 2 2 2 2 2 5" xfId="8253"/>
    <cellStyle name="Input 2 2 2 2 2 2 2 2 6" xfId="8254"/>
    <cellStyle name="Input 2 2 2 2 2 2 2 2 7" xfId="8255"/>
    <cellStyle name="Input 2 2 2 2 2 2 2 2 8" xfId="8256"/>
    <cellStyle name="Input 2 2 2 2 2 2 2 3" xfId="8257"/>
    <cellStyle name="Input 2 2 2 2 2 2 2 3 2" xfId="8258"/>
    <cellStyle name="Input 2 2 2 2 2 2 2 3 3" xfId="8259"/>
    <cellStyle name="Input 2 2 2 2 2 2 2 3 4" xfId="8260"/>
    <cellStyle name="Input 2 2 2 2 2 2 2 3 5" xfId="8261"/>
    <cellStyle name="Input 2 2 2 2 2 2 2 3 6" xfId="8262"/>
    <cellStyle name="Input 2 2 2 2 2 2 2 4" xfId="8263"/>
    <cellStyle name="Input 2 2 2 2 2 2 2 4 2" xfId="8264"/>
    <cellStyle name="Input 2 2 2 2 2 2 2 4 3" xfId="8265"/>
    <cellStyle name="Input 2 2 2 2 2 2 2 4 4" xfId="8266"/>
    <cellStyle name="Input 2 2 2 2 2 2 2 4 5" xfId="8267"/>
    <cellStyle name="Input 2 2 2 2 2 2 2 4 6" xfId="8268"/>
    <cellStyle name="Input 2 2 2 2 2 2 2 5" xfId="8269"/>
    <cellStyle name="Input 2 2 2 2 2 2 2 6" xfId="8270"/>
    <cellStyle name="Input 2 2 2 2 2 2 2 7" xfId="8271"/>
    <cellStyle name="Input 2 2 2 2 2 2 2 8" xfId="8272"/>
    <cellStyle name="Input 2 2 2 2 2 2 2 9" xfId="8273"/>
    <cellStyle name="Input 2 2 2 2 2 2 3" xfId="8274"/>
    <cellStyle name="Input 2 2 2 2 2 2 3 2" xfId="8275"/>
    <cellStyle name="Input 2 2 2 2 2 2 3 2 2" xfId="8276"/>
    <cellStyle name="Input 2 2 2 2 2 2 3 2 3" xfId="8277"/>
    <cellStyle name="Input 2 2 2 2 2 2 3 2 4" xfId="8278"/>
    <cellStyle name="Input 2 2 2 2 2 2 3 2 5" xfId="8279"/>
    <cellStyle name="Input 2 2 2 2 2 2 3 2 6" xfId="8280"/>
    <cellStyle name="Input 2 2 2 2 2 2 3 3" xfId="8281"/>
    <cellStyle name="Input 2 2 2 2 2 2 3 3 2" xfId="8282"/>
    <cellStyle name="Input 2 2 2 2 2 2 3 3 3" xfId="8283"/>
    <cellStyle name="Input 2 2 2 2 2 2 3 3 4" xfId="8284"/>
    <cellStyle name="Input 2 2 2 2 2 2 3 3 5" xfId="8285"/>
    <cellStyle name="Input 2 2 2 2 2 2 3 3 6" xfId="8286"/>
    <cellStyle name="Input 2 2 2 2 2 2 3 4" xfId="8287"/>
    <cellStyle name="Input 2 2 2 2 2 2 3 5" xfId="8288"/>
    <cellStyle name="Input 2 2 2 2 2 2 3 6" xfId="8289"/>
    <cellStyle name="Input 2 2 2 2 2 2 3 7" xfId="8290"/>
    <cellStyle name="Input 2 2 2 2 2 2 3 8" xfId="8291"/>
    <cellStyle name="Input 2 2 2 2 2 2 4" xfId="8292"/>
    <cellStyle name="Input 2 2 2 2 2 2 4 2" xfId="8293"/>
    <cellStyle name="Input 2 2 2 2 2 2 4 3" xfId="8294"/>
    <cellStyle name="Input 2 2 2 2 2 2 4 4" xfId="8295"/>
    <cellStyle name="Input 2 2 2 2 2 2 4 5" xfId="8296"/>
    <cellStyle name="Input 2 2 2 2 2 2 4 6" xfId="8297"/>
    <cellStyle name="Input 2 2 2 2 2 2 5" xfId="8298"/>
    <cellStyle name="Input 2 2 2 2 2 2 5 2" xfId="8299"/>
    <cellStyle name="Input 2 2 2 2 2 2 5 3" xfId="8300"/>
    <cellStyle name="Input 2 2 2 2 2 2 5 4" xfId="8301"/>
    <cellStyle name="Input 2 2 2 2 2 2 5 5" xfId="8302"/>
    <cellStyle name="Input 2 2 2 2 2 2 5 6" xfId="8303"/>
    <cellStyle name="Input 2 2 2 2 2 2 6" xfId="8304"/>
    <cellStyle name="Input 2 2 2 2 2 2 7" xfId="8305"/>
    <cellStyle name="Input 2 2 2 2 2 2 8" xfId="8306"/>
    <cellStyle name="Input 2 2 2 2 2 2 9" xfId="8307"/>
    <cellStyle name="Input 2 2 2 2 2 3" xfId="8308"/>
    <cellStyle name="Input 2 2 2 2 2 3 2" xfId="8309"/>
    <cellStyle name="Input 2 2 2 2 2 3 2 2" xfId="8310"/>
    <cellStyle name="Input 2 2 2 2 2 3 2 2 2" xfId="8311"/>
    <cellStyle name="Input 2 2 2 2 2 3 2 2 3" xfId="8312"/>
    <cellStyle name="Input 2 2 2 2 2 3 2 2 4" xfId="8313"/>
    <cellStyle name="Input 2 2 2 2 2 3 2 2 5" xfId="8314"/>
    <cellStyle name="Input 2 2 2 2 2 3 2 2 6" xfId="8315"/>
    <cellStyle name="Input 2 2 2 2 2 3 2 3" xfId="8316"/>
    <cellStyle name="Input 2 2 2 2 2 3 2 3 2" xfId="8317"/>
    <cellStyle name="Input 2 2 2 2 2 3 2 3 3" xfId="8318"/>
    <cellStyle name="Input 2 2 2 2 2 3 2 3 4" xfId="8319"/>
    <cellStyle name="Input 2 2 2 2 2 3 2 3 5" xfId="8320"/>
    <cellStyle name="Input 2 2 2 2 2 3 2 3 6" xfId="8321"/>
    <cellStyle name="Input 2 2 2 2 2 3 2 4" xfId="8322"/>
    <cellStyle name="Input 2 2 2 2 2 3 2 5" xfId="8323"/>
    <cellStyle name="Input 2 2 2 2 2 3 2 6" xfId="8324"/>
    <cellStyle name="Input 2 2 2 2 2 3 2 7" xfId="8325"/>
    <cellStyle name="Input 2 2 2 2 2 3 2 8" xfId="8326"/>
    <cellStyle name="Input 2 2 2 2 2 3 3" xfId="8327"/>
    <cellStyle name="Input 2 2 2 2 2 3 3 2" xfId="8328"/>
    <cellStyle name="Input 2 2 2 2 2 3 3 3" xfId="8329"/>
    <cellStyle name="Input 2 2 2 2 2 3 3 4" xfId="8330"/>
    <cellStyle name="Input 2 2 2 2 2 3 3 5" xfId="8331"/>
    <cellStyle name="Input 2 2 2 2 2 3 3 6" xfId="8332"/>
    <cellStyle name="Input 2 2 2 2 2 3 4" xfId="8333"/>
    <cellStyle name="Input 2 2 2 2 2 3 4 2" xfId="8334"/>
    <cellStyle name="Input 2 2 2 2 2 3 4 3" xfId="8335"/>
    <cellStyle name="Input 2 2 2 2 2 3 4 4" xfId="8336"/>
    <cellStyle name="Input 2 2 2 2 2 3 4 5" xfId="8337"/>
    <cellStyle name="Input 2 2 2 2 2 3 4 6" xfId="8338"/>
    <cellStyle name="Input 2 2 2 2 2 3 5" xfId="8339"/>
    <cellStyle name="Input 2 2 2 2 2 3 6" xfId="8340"/>
    <cellStyle name="Input 2 2 2 2 2 3 7" xfId="8341"/>
    <cellStyle name="Input 2 2 2 2 2 3 8" xfId="8342"/>
    <cellStyle name="Input 2 2 2 2 2 3 9" xfId="8343"/>
    <cellStyle name="Input 2 2 2 2 2 4" xfId="8344"/>
    <cellStyle name="Input 2 2 2 2 2 4 2" xfId="8345"/>
    <cellStyle name="Input 2 2 2 2 2 4 2 2" xfId="8346"/>
    <cellStyle name="Input 2 2 2 2 2 4 2 3" xfId="8347"/>
    <cellStyle name="Input 2 2 2 2 2 4 2 4" xfId="8348"/>
    <cellStyle name="Input 2 2 2 2 2 4 2 5" xfId="8349"/>
    <cellStyle name="Input 2 2 2 2 2 4 2 6" xfId="8350"/>
    <cellStyle name="Input 2 2 2 2 2 4 3" xfId="8351"/>
    <cellStyle name="Input 2 2 2 2 2 4 3 2" xfId="8352"/>
    <cellStyle name="Input 2 2 2 2 2 4 3 3" xfId="8353"/>
    <cellStyle name="Input 2 2 2 2 2 4 3 4" xfId="8354"/>
    <cellStyle name="Input 2 2 2 2 2 4 3 5" xfId="8355"/>
    <cellStyle name="Input 2 2 2 2 2 4 3 6" xfId="8356"/>
    <cellStyle name="Input 2 2 2 2 2 4 4" xfId="8357"/>
    <cellStyle name="Input 2 2 2 2 2 4 5" xfId="8358"/>
    <cellStyle name="Input 2 2 2 2 2 4 6" xfId="8359"/>
    <cellStyle name="Input 2 2 2 2 2 4 7" xfId="8360"/>
    <cellStyle name="Input 2 2 2 2 2 4 8" xfId="8361"/>
    <cellStyle name="Input 2 2 2 2 2 5" xfId="8362"/>
    <cellStyle name="Input 2 2 2 2 2 5 2" xfId="8363"/>
    <cellStyle name="Input 2 2 2 2 2 5 3" xfId="8364"/>
    <cellStyle name="Input 2 2 2 2 2 5 4" xfId="8365"/>
    <cellStyle name="Input 2 2 2 2 2 5 5" xfId="8366"/>
    <cellStyle name="Input 2 2 2 2 2 5 6" xfId="8367"/>
    <cellStyle name="Input 2 2 2 2 2 6" xfId="8368"/>
    <cellStyle name="Input 2 2 2 2 2 6 2" xfId="8369"/>
    <cellStyle name="Input 2 2 2 2 2 6 3" xfId="8370"/>
    <cellStyle name="Input 2 2 2 2 2 6 4" xfId="8371"/>
    <cellStyle name="Input 2 2 2 2 2 6 5" xfId="8372"/>
    <cellStyle name="Input 2 2 2 2 2 6 6" xfId="8373"/>
    <cellStyle name="Input 2 2 2 2 2 7" xfId="8374"/>
    <cellStyle name="Input 2 2 2 2 2 8" xfId="8375"/>
    <cellStyle name="Input 2 2 2 2 2 9" xfId="8376"/>
    <cellStyle name="Input 2 2 2 2 3" xfId="8377"/>
    <cellStyle name="Input 2 2 2 2 3 10" xfId="8378"/>
    <cellStyle name="Input 2 2 2 2 3 2" xfId="8379"/>
    <cellStyle name="Input 2 2 2 2 3 2 2" xfId="8380"/>
    <cellStyle name="Input 2 2 2 2 3 2 2 2" xfId="8381"/>
    <cellStyle name="Input 2 2 2 2 3 2 2 2 2" xfId="8382"/>
    <cellStyle name="Input 2 2 2 2 3 2 2 2 3" xfId="8383"/>
    <cellStyle name="Input 2 2 2 2 3 2 2 2 4" xfId="8384"/>
    <cellStyle name="Input 2 2 2 2 3 2 2 2 5" xfId="8385"/>
    <cellStyle name="Input 2 2 2 2 3 2 2 2 6" xfId="8386"/>
    <cellStyle name="Input 2 2 2 2 3 2 2 3" xfId="8387"/>
    <cellStyle name="Input 2 2 2 2 3 2 2 3 2" xfId="8388"/>
    <cellStyle name="Input 2 2 2 2 3 2 2 3 3" xfId="8389"/>
    <cellStyle name="Input 2 2 2 2 3 2 2 3 4" xfId="8390"/>
    <cellStyle name="Input 2 2 2 2 3 2 2 3 5" xfId="8391"/>
    <cellStyle name="Input 2 2 2 2 3 2 2 3 6" xfId="8392"/>
    <cellStyle name="Input 2 2 2 2 3 2 2 4" xfId="8393"/>
    <cellStyle name="Input 2 2 2 2 3 2 2 5" xfId="8394"/>
    <cellStyle name="Input 2 2 2 2 3 2 2 6" xfId="8395"/>
    <cellStyle name="Input 2 2 2 2 3 2 2 7" xfId="8396"/>
    <cellStyle name="Input 2 2 2 2 3 2 2 8" xfId="8397"/>
    <cellStyle name="Input 2 2 2 2 3 2 3" xfId="8398"/>
    <cellStyle name="Input 2 2 2 2 3 2 3 2" xfId="8399"/>
    <cellStyle name="Input 2 2 2 2 3 2 3 3" xfId="8400"/>
    <cellStyle name="Input 2 2 2 2 3 2 3 4" xfId="8401"/>
    <cellStyle name="Input 2 2 2 2 3 2 3 5" xfId="8402"/>
    <cellStyle name="Input 2 2 2 2 3 2 3 6" xfId="8403"/>
    <cellStyle name="Input 2 2 2 2 3 2 4" xfId="8404"/>
    <cellStyle name="Input 2 2 2 2 3 2 4 2" xfId="8405"/>
    <cellStyle name="Input 2 2 2 2 3 2 4 3" xfId="8406"/>
    <cellStyle name="Input 2 2 2 2 3 2 4 4" xfId="8407"/>
    <cellStyle name="Input 2 2 2 2 3 2 4 5" xfId="8408"/>
    <cellStyle name="Input 2 2 2 2 3 2 4 6" xfId="8409"/>
    <cellStyle name="Input 2 2 2 2 3 2 5" xfId="8410"/>
    <cellStyle name="Input 2 2 2 2 3 2 6" xfId="8411"/>
    <cellStyle name="Input 2 2 2 2 3 2 7" xfId="8412"/>
    <cellStyle name="Input 2 2 2 2 3 2 8" xfId="8413"/>
    <cellStyle name="Input 2 2 2 2 3 2 9" xfId="8414"/>
    <cellStyle name="Input 2 2 2 2 3 3" xfId="8415"/>
    <cellStyle name="Input 2 2 2 2 3 3 2" xfId="8416"/>
    <cellStyle name="Input 2 2 2 2 3 3 2 2" xfId="8417"/>
    <cellStyle name="Input 2 2 2 2 3 3 2 3" xfId="8418"/>
    <cellStyle name="Input 2 2 2 2 3 3 2 4" xfId="8419"/>
    <cellStyle name="Input 2 2 2 2 3 3 2 5" xfId="8420"/>
    <cellStyle name="Input 2 2 2 2 3 3 2 6" xfId="8421"/>
    <cellStyle name="Input 2 2 2 2 3 3 3" xfId="8422"/>
    <cellStyle name="Input 2 2 2 2 3 3 3 2" xfId="8423"/>
    <cellStyle name="Input 2 2 2 2 3 3 3 3" xfId="8424"/>
    <cellStyle name="Input 2 2 2 2 3 3 3 4" xfId="8425"/>
    <cellStyle name="Input 2 2 2 2 3 3 3 5" xfId="8426"/>
    <cellStyle name="Input 2 2 2 2 3 3 3 6" xfId="8427"/>
    <cellStyle name="Input 2 2 2 2 3 3 4" xfId="8428"/>
    <cellStyle name="Input 2 2 2 2 3 3 5" xfId="8429"/>
    <cellStyle name="Input 2 2 2 2 3 3 6" xfId="8430"/>
    <cellStyle name="Input 2 2 2 2 3 3 7" xfId="8431"/>
    <cellStyle name="Input 2 2 2 2 3 3 8" xfId="8432"/>
    <cellStyle name="Input 2 2 2 2 3 4" xfId="8433"/>
    <cellStyle name="Input 2 2 2 2 3 4 2" xfId="8434"/>
    <cellStyle name="Input 2 2 2 2 3 4 3" xfId="8435"/>
    <cellStyle name="Input 2 2 2 2 3 4 4" xfId="8436"/>
    <cellStyle name="Input 2 2 2 2 3 4 5" xfId="8437"/>
    <cellStyle name="Input 2 2 2 2 3 4 6" xfId="8438"/>
    <cellStyle name="Input 2 2 2 2 3 5" xfId="8439"/>
    <cellStyle name="Input 2 2 2 2 3 5 2" xfId="8440"/>
    <cellStyle name="Input 2 2 2 2 3 5 3" xfId="8441"/>
    <cellStyle name="Input 2 2 2 2 3 5 4" xfId="8442"/>
    <cellStyle name="Input 2 2 2 2 3 5 5" xfId="8443"/>
    <cellStyle name="Input 2 2 2 2 3 5 6" xfId="8444"/>
    <cellStyle name="Input 2 2 2 2 3 6" xfId="8445"/>
    <cellStyle name="Input 2 2 2 2 3 7" xfId="8446"/>
    <cellStyle name="Input 2 2 2 2 3 8" xfId="8447"/>
    <cellStyle name="Input 2 2 2 2 3 9" xfId="8448"/>
    <cellStyle name="Input 2 2 2 2 4" xfId="8449"/>
    <cellStyle name="Input 2 2 2 2 4 2" xfId="8450"/>
    <cellStyle name="Input 2 2 2 2 4 2 2" xfId="8451"/>
    <cellStyle name="Input 2 2 2 2 4 2 2 2" xfId="8452"/>
    <cellStyle name="Input 2 2 2 2 4 2 2 3" xfId="8453"/>
    <cellStyle name="Input 2 2 2 2 4 2 2 4" xfId="8454"/>
    <cellStyle name="Input 2 2 2 2 4 2 2 5" xfId="8455"/>
    <cellStyle name="Input 2 2 2 2 4 2 2 6" xfId="8456"/>
    <cellStyle name="Input 2 2 2 2 4 2 3" xfId="8457"/>
    <cellStyle name="Input 2 2 2 2 4 2 3 2" xfId="8458"/>
    <cellStyle name="Input 2 2 2 2 4 2 3 3" xfId="8459"/>
    <cellStyle name="Input 2 2 2 2 4 2 3 4" xfId="8460"/>
    <cellStyle name="Input 2 2 2 2 4 2 3 5" xfId="8461"/>
    <cellStyle name="Input 2 2 2 2 4 2 3 6" xfId="8462"/>
    <cellStyle name="Input 2 2 2 2 4 2 4" xfId="8463"/>
    <cellStyle name="Input 2 2 2 2 4 2 5" xfId="8464"/>
    <cellStyle name="Input 2 2 2 2 4 2 6" xfId="8465"/>
    <cellStyle name="Input 2 2 2 2 4 2 7" xfId="8466"/>
    <cellStyle name="Input 2 2 2 2 4 2 8" xfId="8467"/>
    <cellStyle name="Input 2 2 2 2 4 3" xfId="8468"/>
    <cellStyle name="Input 2 2 2 2 4 3 2" xfId="8469"/>
    <cellStyle name="Input 2 2 2 2 4 3 3" xfId="8470"/>
    <cellStyle name="Input 2 2 2 2 4 3 4" xfId="8471"/>
    <cellStyle name="Input 2 2 2 2 4 3 5" xfId="8472"/>
    <cellStyle name="Input 2 2 2 2 4 3 6" xfId="8473"/>
    <cellStyle name="Input 2 2 2 2 4 4" xfId="8474"/>
    <cellStyle name="Input 2 2 2 2 4 4 2" xfId="8475"/>
    <cellStyle name="Input 2 2 2 2 4 4 3" xfId="8476"/>
    <cellStyle name="Input 2 2 2 2 4 4 4" xfId="8477"/>
    <cellStyle name="Input 2 2 2 2 4 4 5" xfId="8478"/>
    <cellStyle name="Input 2 2 2 2 4 4 6" xfId="8479"/>
    <cellStyle name="Input 2 2 2 2 4 5" xfId="8480"/>
    <cellStyle name="Input 2 2 2 2 4 6" xfId="8481"/>
    <cellStyle name="Input 2 2 2 2 4 7" xfId="8482"/>
    <cellStyle name="Input 2 2 2 2 4 8" xfId="8483"/>
    <cellStyle name="Input 2 2 2 2 4 9" xfId="8484"/>
    <cellStyle name="Input 2 2 2 2 5" xfId="8485"/>
    <cellStyle name="Input 2 2 2 2 5 2" xfId="8486"/>
    <cellStyle name="Input 2 2 2 2 5 2 2" xfId="8487"/>
    <cellStyle name="Input 2 2 2 2 5 2 3" xfId="8488"/>
    <cellStyle name="Input 2 2 2 2 5 2 4" xfId="8489"/>
    <cellStyle name="Input 2 2 2 2 5 2 5" xfId="8490"/>
    <cellStyle name="Input 2 2 2 2 5 2 6" xfId="8491"/>
    <cellStyle name="Input 2 2 2 2 5 3" xfId="8492"/>
    <cellStyle name="Input 2 2 2 2 5 3 2" xfId="8493"/>
    <cellStyle name="Input 2 2 2 2 5 3 3" xfId="8494"/>
    <cellStyle name="Input 2 2 2 2 5 3 4" xfId="8495"/>
    <cellStyle name="Input 2 2 2 2 5 3 5" xfId="8496"/>
    <cellStyle name="Input 2 2 2 2 5 3 6" xfId="8497"/>
    <cellStyle name="Input 2 2 2 2 5 4" xfId="8498"/>
    <cellStyle name="Input 2 2 2 2 5 5" xfId="8499"/>
    <cellStyle name="Input 2 2 2 2 5 6" xfId="8500"/>
    <cellStyle name="Input 2 2 2 2 5 7" xfId="8501"/>
    <cellStyle name="Input 2 2 2 2 5 8" xfId="8502"/>
    <cellStyle name="Input 2 2 2 2 6" xfId="8503"/>
    <cellStyle name="Input 2 2 2 2 6 2" xfId="8504"/>
    <cellStyle name="Input 2 2 2 2 6 3" xfId="8505"/>
    <cellStyle name="Input 2 2 2 2 6 4" xfId="8506"/>
    <cellStyle name="Input 2 2 2 2 6 5" xfId="8507"/>
    <cellStyle name="Input 2 2 2 2 6 6" xfId="8508"/>
    <cellStyle name="Input 2 2 2 2 7" xfId="8509"/>
    <cellStyle name="Input 2 2 2 2 7 2" xfId="8510"/>
    <cellStyle name="Input 2 2 2 2 7 3" xfId="8511"/>
    <cellStyle name="Input 2 2 2 2 7 4" xfId="8512"/>
    <cellStyle name="Input 2 2 2 2 7 5" xfId="8513"/>
    <cellStyle name="Input 2 2 2 2 7 6" xfId="8514"/>
    <cellStyle name="Input 2 2 2 2 8" xfId="8515"/>
    <cellStyle name="Input 2 2 2 2 9" xfId="8516"/>
    <cellStyle name="Input 2 2 2 3" xfId="8517"/>
    <cellStyle name="Input 2 2 2 3 10" xfId="8518"/>
    <cellStyle name="Input 2 2 2 3 11" xfId="8519"/>
    <cellStyle name="Input 2 2 2 3 2" xfId="8520"/>
    <cellStyle name="Input 2 2 2 3 2 10" xfId="8521"/>
    <cellStyle name="Input 2 2 2 3 2 2" xfId="8522"/>
    <cellStyle name="Input 2 2 2 3 2 2 2" xfId="8523"/>
    <cellStyle name="Input 2 2 2 3 2 2 2 2" xfId="8524"/>
    <cellStyle name="Input 2 2 2 3 2 2 2 2 2" xfId="8525"/>
    <cellStyle name="Input 2 2 2 3 2 2 2 2 3" xfId="8526"/>
    <cellStyle name="Input 2 2 2 3 2 2 2 2 4" xfId="8527"/>
    <cellStyle name="Input 2 2 2 3 2 2 2 2 5" xfId="8528"/>
    <cellStyle name="Input 2 2 2 3 2 2 2 2 6" xfId="8529"/>
    <cellStyle name="Input 2 2 2 3 2 2 2 3" xfId="8530"/>
    <cellStyle name="Input 2 2 2 3 2 2 2 3 2" xfId="8531"/>
    <cellStyle name="Input 2 2 2 3 2 2 2 3 3" xfId="8532"/>
    <cellStyle name="Input 2 2 2 3 2 2 2 3 4" xfId="8533"/>
    <cellStyle name="Input 2 2 2 3 2 2 2 3 5" xfId="8534"/>
    <cellStyle name="Input 2 2 2 3 2 2 2 3 6" xfId="8535"/>
    <cellStyle name="Input 2 2 2 3 2 2 2 4" xfId="8536"/>
    <cellStyle name="Input 2 2 2 3 2 2 2 5" xfId="8537"/>
    <cellStyle name="Input 2 2 2 3 2 2 2 6" xfId="8538"/>
    <cellStyle name="Input 2 2 2 3 2 2 2 7" xfId="8539"/>
    <cellStyle name="Input 2 2 2 3 2 2 2 8" xfId="8540"/>
    <cellStyle name="Input 2 2 2 3 2 2 3" xfId="8541"/>
    <cellStyle name="Input 2 2 2 3 2 2 3 2" xfId="8542"/>
    <cellStyle name="Input 2 2 2 3 2 2 3 3" xfId="8543"/>
    <cellStyle name="Input 2 2 2 3 2 2 3 4" xfId="8544"/>
    <cellStyle name="Input 2 2 2 3 2 2 3 5" xfId="8545"/>
    <cellStyle name="Input 2 2 2 3 2 2 3 6" xfId="8546"/>
    <cellStyle name="Input 2 2 2 3 2 2 4" xfId="8547"/>
    <cellStyle name="Input 2 2 2 3 2 2 4 2" xfId="8548"/>
    <cellStyle name="Input 2 2 2 3 2 2 4 3" xfId="8549"/>
    <cellStyle name="Input 2 2 2 3 2 2 4 4" xfId="8550"/>
    <cellStyle name="Input 2 2 2 3 2 2 4 5" xfId="8551"/>
    <cellStyle name="Input 2 2 2 3 2 2 4 6" xfId="8552"/>
    <cellStyle name="Input 2 2 2 3 2 2 5" xfId="8553"/>
    <cellStyle name="Input 2 2 2 3 2 2 6" xfId="8554"/>
    <cellStyle name="Input 2 2 2 3 2 2 7" xfId="8555"/>
    <cellStyle name="Input 2 2 2 3 2 2 8" xfId="8556"/>
    <cellStyle name="Input 2 2 2 3 2 2 9" xfId="8557"/>
    <cellStyle name="Input 2 2 2 3 2 3" xfId="8558"/>
    <cellStyle name="Input 2 2 2 3 2 3 2" xfId="8559"/>
    <cellStyle name="Input 2 2 2 3 2 3 2 2" xfId="8560"/>
    <cellStyle name="Input 2 2 2 3 2 3 2 3" xfId="8561"/>
    <cellStyle name="Input 2 2 2 3 2 3 2 4" xfId="8562"/>
    <cellStyle name="Input 2 2 2 3 2 3 2 5" xfId="8563"/>
    <cellStyle name="Input 2 2 2 3 2 3 2 6" xfId="8564"/>
    <cellStyle name="Input 2 2 2 3 2 3 3" xfId="8565"/>
    <cellStyle name="Input 2 2 2 3 2 3 3 2" xfId="8566"/>
    <cellStyle name="Input 2 2 2 3 2 3 3 3" xfId="8567"/>
    <cellStyle name="Input 2 2 2 3 2 3 3 4" xfId="8568"/>
    <cellStyle name="Input 2 2 2 3 2 3 3 5" xfId="8569"/>
    <cellStyle name="Input 2 2 2 3 2 3 3 6" xfId="8570"/>
    <cellStyle name="Input 2 2 2 3 2 3 4" xfId="8571"/>
    <cellStyle name="Input 2 2 2 3 2 3 5" xfId="8572"/>
    <cellStyle name="Input 2 2 2 3 2 3 6" xfId="8573"/>
    <cellStyle name="Input 2 2 2 3 2 3 7" xfId="8574"/>
    <cellStyle name="Input 2 2 2 3 2 3 8" xfId="8575"/>
    <cellStyle name="Input 2 2 2 3 2 4" xfId="8576"/>
    <cellStyle name="Input 2 2 2 3 2 4 2" xfId="8577"/>
    <cellStyle name="Input 2 2 2 3 2 4 3" xfId="8578"/>
    <cellStyle name="Input 2 2 2 3 2 4 4" xfId="8579"/>
    <cellStyle name="Input 2 2 2 3 2 4 5" xfId="8580"/>
    <cellStyle name="Input 2 2 2 3 2 4 6" xfId="8581"/>
    <cellStyle name="Input 2 2 2 3 2 5" xfId="8582"/>
    <cellStyle name="Input 2 2 2 3 2 5 2" xfId="8583"/>
    <cellStyle name="Input 2 2 2 3 2 5 3" xfId="8584"/>
    <cellStyle name="Input 2 2 2 3 2 5 4" xfId="8585"/>
    <cellStyle name="Input 2 2 2 3 2 5 5" xfId="8586"/>
    <cellStyle name="Input 2 2 2 3 2 5 6" xfId="8587"/>
    <cellStyle name="Input 2 2 2 3 2 6" xfId="8588"/>
    <cellStyle name="Input 2 2 2 3 2 7" xfId="8589"/>
    <cellStyle name="Input 2 2 2 3 2 8" xfId="8590"/>
    <cellStyle name="Input 2 2 2 3 2 9" xfId="8591"/>
    <cellStyle name="Input 2 2 2 3 3" xfId="8592"/>
    <cellStyle name="Input 2 2 2 3 3 2" xfId="8593"/>
    <cellStyle name="Input 2 2 2 3 3 2 2" xfId="8594"/>
    <cellStyle name="Input 2 2 2 3 3 2 2 2" xfId="8595"/>
    <cellStyle name="Input 2 2 2 3 3 2 2 3" xfId="8596"/>
    <cellStyle name="Input 2 2 2 3 3 2 2 4" xfId="8597"/>
    <cellStyle name="Input 2 2 2 3 3 2 2 5" xfId="8598"/>
    <cellStyle name="Input 2 2 2 3 3 2 2 6" xfId="8599"/>
    <cellStyle name="Input 2 2 2 3 3 2 3" xfId="8600"/>
    <cellStyle name="Input 2 2 2 3 3 2 3 2" xfId="8601"/>
    <cellStyle name="Input 2 2 2 3 3 2 3 3" xfId="8602"/>
    <cellStyle name="Input 2 2 2 3 3 2 3 4" xfId="8603"/>
    <cellStyle name="Input 2 2 2 3 3 2 3 5" xfId="8604"/>
    <cellStyle name="Input 2 2 2 3 3 2 3 6" xfId="8605"/>
    <cellStyle name="Input 2 2 2 3 3 2 4" xfId="8606"/>
    <cellStyle name="Input 2 2 2 3 3 2 5" xfId="8607"/>
    <cellStyle name="Input 2 2 2 3 3 2 6" xfId="8608"/>
    <cellStyle name="Input 2 2 2 3 3 2 7" xfId="8609"/>
    <cellStyle name="Input 2 2 2 3 3 2 8" xfId="8610"/>
    <cellStyle name="Input 2 2 2 3 3 3" xfId="8611"/>
    <cellStyle name="Input 2 2 2 3 3 3 2" xfId="8612"/>
    <cellStyle name="Input 2 2 2 3 3 3 3" xfId="8613"/>
    <cellStyle name="Input 2 2 2 3 3 3 4" xfId="8614"/>
    <cellStyle name="Input 2 2 2 3 3 3 5" xfId="8615"/>
    <cellStyle name="Input 2 2 2 3 3 3 6" xfId="8616"/>
    <cellStyle name="Input 2 2 2 3 3 4" xfId="8617"/>
    <cellStyle name="Input 2 2 2 3 3 4 2" xfId="8618"/>
    <cellStyle name="Input 2 2 2 3 3 4 3" xfId="8619"/>
    <cellStyle name="Input 2 2 2 3 3 4 4" xfId="8620"/>
    <cellStyle name="Input 2 2 2 3 3 4 5" xfId="8621"/>
    <cellStyle name="Input 2 2 2 3 3 4 6" xfId="8622"/>
    <cellStyle name="Input 2 2 2 3 3 5" xfId="8623"/>
    <cellStyle name="Input 2 2 2 3 3 6" xfId="8624"/>
    <cellStyle name="Input 2 2 2 3 3 7" xfId="8625"/>
    <cellStyle name="Input 2 2 2 3 3 8" xfId="8626"/>
    <cellStyle name="Input 2 2 2 3 3 9" xfId="8627"/>
    <cellStyle name="Input 2 2 2 3 4" xfId="8628"/>
    <cellStyle name="Input 2 2 2 3 4 2" xfId="8629"/>
    <cellStyle name="Input 2 2 2 3 4 2 2" xfId="8630"/>
    <cellStyle name="Input 2 2 2 3 4 2 3" xfId="8631"/>
    <cellStyle name="Input 2 2 2 3 4 2 4" xfId="8632"/>
    <cellStyle name="Input 2 2 2 3 4 2 5" xfId="8633"/>
    <cellStyle name="Input 2 2 2 3 4 2 6" xfId="8634"/>
    <cellStyle name="Input 2 2 2 3 4 3" xfId="8635"/>
    <cellStyle name="Input 2 2 2 3 4 3 2" xfId="8636"/>
    <cellStyle name="Input 2 2 2 3 4 3 3" xfId="8637"/>
    <cellStyle name="Input 2 2 2 3 4 3 4" xfId="8638"/>
    <cellStyle name="Input 2 2 2 3 4 3 5" xfId="8639"/>
    <cellStyle name="Input 2 2 2 3 4 3 6" xfId="8640"/>
    <cellStyle name="Input 2 2 2 3 4 4" xfId="8641"/>
    <cellStyle name="Input 2 2 2 3 4 5" xfId="8642"/>
    <cellStyle name="Input 2 2 2 3 4 6" xfId="8643"/>
    <cellStyle name="Input 2 2 2 3 4 7" xfId="8644"/>
    <cellStyle name="Input 2 2 2 3 4 8" xfId="8645"/>
    <cellStyle name="Input 2 2 2 3 5" xfId="8646"/>
    <cellStyle name="Input 2 2 2 3 5 2" xfId="8647"/>
    <cellStyle name="Input 2 2 2 3 5 3" xfId="8648"/>
    <cellStyle name="Input 2 2 2 3 5 4" xfId="8649"/>
    <cellStyle name="Input 2 2 2 3 5 5" xfId="8650"/>
    <cellStyle name="Input 2 2 2 3 5 6" xfId="8651"/>
    <cellStyle name="Input 2 2 2 3 6" xfId="8652"/>
    <cellStyle name="Input 2 2 2 3 6 2" xfId="8653"/>
    <cellStyle name="Input 2 2 2 3 6 3" xfId="8654"/>
    <cellStyle name="Input 2 2 2 3 6 4" xfId="8655"/>
    <cellStyle name="Input 2 2 2 3 6 5" xfId="8656"/>
    <cellStyle name="Input 2 2 2 3 6 6" xfId="8657"/>
    <cellStyle name="Input 2 2 2 3 7" xfId="8658"/>
    <cellStyle name="Input 2 2 2 3 8" xfId="8659"/>
    <cellStyle name="Input 2 2 2 3 9" xfId="8660"/>
    <cellStyle name="Input 2 2 2 4" xfId="8661"/>
    <cellStyle name="Input 2 2 2 4 10" xfId="8662"/>
    <cellStyle name="Input 2 2 2 4 2" xfId="8663"/>
    <cellStyle name="Input 2 2 2 4 2 2" xfId="8664"/>
    <cellStyle name="Input 2 2 2 4 2 2 2" xfId="8665"/>
    <cellStyle name="Input 2 2 2 4 2 2 2 2" xfId="8666"/>
    <cellStyle name="Input 2 2 2 4 2 2 2 3" xfId="8667"/>
    <cellStyle name="Input 2 2 2 4 2 2 2 4" xfId="8668"/>
    <cellStyle name="Input 2 2 2 4 2 2 2 5" xfId="8669"/>
    <cellStyle name="Input 2 2 2 4 2 2 2 6" xfId="8670"/>
    <cellStyle name="Input 2 2 2 4 2 2 3" xfId="8671"/>
    <cellStyle name="Input 2 2 2 4 2 2 3 2" xfId="8672"/>
    <cellStyle name="Input 2 2 2 4 2 2 3 3" xfId="8673"/>
    <cellStyle name="Input 2 2 2 4 2 2 3 4" xfId="8674"/>
    <cellStyle name="Input 2 2 2 4 2 2 3 5" xfId="8675"/>
    <cellStyle name="Input 2 2 2 4 2 2 3 6" xfId="8676"/>
    <cellStyle name="Input 2 2 2 4 2 2 4" xfId="8677"/>
    <cellStyle name="Input 2 2 2 4 2 2 5" xfId="8678"/>
    <cellStyle name="Input 2 2 2 4 2 2 6" xfId="8679"/>
    <cellStyle name="Input 2 2 2 4 2 2 7" xfId="8680"/>
    <cellStyle name="Input 2 2 2 4 2 2 8" xfId="8681"/>
    <cellStyle name="Input 2 2 2 4 2 3" xfId="8682"/>
    <cellStyle name="Input 2 2 2 4 2 3 2" xfId="8683"/>
    <cellStyle name="Input 2 2 2 4 2 3 3" xfId="8684"/>
    <cellStyle name="Input 2 2 2 4 2 3 4" xfId="8685"/>
    <cellStyle name="Input 2 2 2 4 2 3 5" xfId="8686"/>
    <cellStyle name="Input 2 2 2 4 2 3 6" xfId="8687"/>
    <cellStyle name="Input 2 2 2 4 2 4" xfId="8688"/>
    <cellStyle name="Input 2 2 2 4 2 4 2" xfId="8689"/>
    <cellStyle name="Input 2 2 2 4 2 4 3" xfId="8690"/>
    <cellStyle name="Input 2 2 2 4 2 4 4" xfId="8691"/>
    <cellStyle name="Input 2 2 2 4 2 4 5" xfId="8692"/>
    <cellStyle name="Input 2 2 2 4 2 4 6" xfId="8693"/>
    <cellStyle name="Input 2 2 2 4 2 5" xfId="8694"/>
    <cellStyle name="Input 2 2 2 4 2 6" xfId="8695"/>
    <cellStyle name="Input 2 2 2 4 2 7" xfId="8696"/>
    <cellStyle name="Input 2 2 2 4 2 8" xfId="8697"/>
    <cellStyle name="Input 2 2 2 4 2 9" xfId="8698"/>
    <cellStyle name="Input 2 2 2 4 3" xfId="8699"/>
    <cellStyle name="Input 2 2 2 4 3 2" xfId="8700"/>
    <cellStyle name="Input 2 2 2 4 3 2 2" xfId="8701"/>
    <cellStyle name="Input 2 2 2 4 3 2 3" xfId="8702"/>
    <cellStyle name="Input 2 2 2 4 3 2 4" xfId="8703"/>
    <cellStyle name="Input 2 2 2 4 3 2 5" xfId="8704"/>
    <cellStyle name="Input 2 2 2 4 3 2 6" xfId="8705"/>
    <cellStyle name="Input 2 2 2 4 3 3" xfId="8706"/>
    <cellStyle name="Input 2 2 2 4 3 3 2" xfId="8707"/>
    <cellStyle name="Input 2 2 2 4 3 3 3" xfId="8708"/>
    <cellStyle name="Input 2 2 2 4 3 3 4" xfId="8709"/>
    <cellStyle name="Input 2 2 2 4 3 3 5" xfId="8710"/>
    <cellStyle name="Input 2 2 2 4 3 3 6" xfId="8711"/>
    <cellStyle name="Input 2 2 2 4 3 4" xfId="8712"/>
    <cellStyle name="Input 2 2 2 4 3 5" xfId="8713"/>
    <cellStyle name="Input 2 2 2 4 3 6" xfId="8714"/>
    <cellStyle name="Input 2 2 2 4 3 7" xfId="8715"/>
    <cellStyle name="Input 2 2 2 4 3 8" xfId="8716"/>
    <cellStyle name="Input 2 2 2 4 4" xfId="8717"/>
    <cellStyle name="Input 2 2 2 4 4 2" xfId="8718"/>
    <cellStyle name="Input 2 2 2 4 4 3" xfId="8719"/>
    <cellStyle name="Input 2 2 2 4 4 4" xfId="8720"/>
    <cellStyle name="Input 2 2 2 4 4 5" xfId="8721"/>
    <cellStyle name="Input 2 2 2 4 4 6" xfId="8722"/>
    <cellStyle name="Input 2 2 2 4 5" xfId="8723"/>
    <cellStyle name="Input 2 2 2 4 5 2" xfId="8724"/>
    <cellStyle name="Input 2 2 2 4 5 3" xfId="8725"/>
    <cellStyle name="Input 2 2 2 4 5 4" xfId="8726"/>
    <cellStyle name="Input 2 2 2 4 5 5" xfId="8727"/>
    <cellStyle name="Input 2 2 2 4 5 6" xfId="8728"/>
    <cellStyle name="Input 2 2 2 4 6" xfId="8729"/>
    <cellStyle name="Input 2 2 2 4 7" xfId="8730"/>
    <cellStyle name="Input 2 2 2 4 8" xfId="8731"/>
    <cellStyle name="Input 2 2 2 4 9" xfId="8732"/>
    <cellStyle name="Input 2 2 2 5" xfId="8733"/>
    <cellStyle name="Input 2 2 2 5 2" xfId="8734"/>
    <cellStyle name="Input 2 2 2 5 2 2" xfId="8735"/>
    <cellStyle name="Input 2 2 2 5 2 2 2" xfId="8736"/>
    <cellStyle name="Input 2 2 2 5 2 2 3" xfId="8737"/>
    <cellStyle name="Input 2 2 2 5 2 2 4" xfId="8738"/>
    <cellStyle name="Input 2 2 2 5 2 2 5" xfId="8739"/>
    <cellStyle name="Input 2 2 2 5 2 2 6" xfId="8740"/>
    <cellStyle name="Input 2 2 2 5 2 3" xfId="8741"/>
    <cellStyle name="Input 2 2 2 5 2 3 2" xfId="8742"/>
    <cellStyle name="Input 2 2 2 5 2 3 3" xfId="8743"/>
    <cellStyle name="Input 2 2 2 5 2 3 4" xfId="8744"/>
    <cellStyle name="Input 2 2 2 5 2 3 5" xfId="8745"/>
    <cellStyle name="Input 2 2 2 5 2 3 6" xfId="8746"/>
    <cellStyle name="Input 2 2 2 5 2 4" xfId="8747"/>
    <cellStyle name="Input 2 2 2 5 2 5" xfId="8748"/>
    <cellStyle name="Input 2 2 2 5 2 6" xfId="8749"/>
    <cellStyle name="Input 2 2 2 5 2 7" xfId="8750"/>
    <cellStyle name="Input 2 2 2 5 2 8" xfId="8751"/>
    <cellStyle name="Input 2 2 2 5 3" xfId="8752"/>
    <cellStyle name="Input 2 2 2 5 3 2" xfId="8753"/>
    <cellStyle name="Input 2 2 2 5 3 3" xfId="8754"/>
    <cellStyle name="Input 2 2 2 5 3 4" xfId="8755"/>
    <cellStyle name="Input 2 2 2 5 3 5" xfId="8756"/>
    <cellStyle name="Input 2 2 2 5 3 6" xfId="8757"/>
    <cellStyle name="Input 2 2 2 5 4" xfId="8758"/>
    <cellStyle name="Input 2 2 2 5 4 2" xfId="8759"/>
    <cellStyle name="Input 2 2 2 5 4 3" xfId="8760"/>
    <cellStyle name="Input 2 2 2 5 4 4" xfId="8761"/>
    <cellStyle name="Input 2 2 2 5 4 5" xfId="8762"/>
    <cellStyle name="Input 2 2 2 5 4 6" xfId="8763"/>
    <cellStyle name="Input 2 2 2 5 5" xfId="8764"/>
    <cellStyle name="Input 2 2 2 5 6" xfId="8765"/>
    <cellStyle name="Input 2 2 2 5 7" xfId="8766"/>
    <cellStyle name="Input 2 2 2 5 8" xfId="8767"/>
    <cellStyle name="Input 2 2 2 5 9" xfId="8768"/>
    <cellStyle name="Input 2 2 2 6" xfId="8769"/>
    <cellStyle name="Input 2 2 2 6 2" xfId="8770"/>
    <cellStyle name="Input 2 2 2 6 2 2" xfId="8771"/>
    <cellStyle name="Input 2 2 2 6 2 3" xfId="8772"/>
    <cellStyle name="Input 2 2 2 6 2 4" xfId="8773"/>
    <cellStyle name="Input 2 2 2 6 2 5" xfId="8774"/>
    <cellStyle name="Input 2 2 2 6 2 6" xfId="8775"/>
    <cellStyle name="Input 2 2 2 6 3" xfId="8776"/>
    <cellStyle name="Input 2 2 2 6 3 2" xfId="8777"/>
    <cellStyle name="Input 2 2 2 6 3 3" xfId="8778"/>
    <cellStyle name="Input 2 2 2 6 3 4" xfId="8779"/>
    <cellStyle name="Input 2 2 2 6 3 5" xfId="8780"/>
    <cellStyle name="Input 2 2 2 6 3 6" xfId="8781"/>
    <cellStyle name="Input 2 2 2 6 4" xfId="8782"/>
    <cellStyle name="Input 2 2 2 6 5" xfId="8783"/>
    <cellStyle name="Input 2 2 2 6 6" xfId="8784"/>
    <cellStyle name="Input 2 2 2 6 7" xfId="8785"/>
    <cellStyle name="Input 2 2 2 6 8" xfId="8786"/>
    <cellStyle name="Input 2 2 2 7" xfId="8787"/>
    <cellStyle name="Input 2 2 2 7 2" xfId="8788"/>
    <cellStyle name="Input 2 2 2 7 3" xfId="8789"/>
    <cellStyle name="Input 2 2 2 7 4" xfId="8790"/>
    <cellStyle name="Input 2 2 2 7 5" xfId="8791"/>
    <cellStyle name="Input 2 2 2 7 6" xfId="8792"/>
    <cellStyle name="Input 2 2 2 8" xfId="8793"/>
    <cellStyle name="Input 2 2 2 8 2" xfId="8794"/>
    <cellStyle name="Input 2 2 2 8 3" xfId="8795"/>
    <cellStyle name="Input 2 2 2 8 4" xfId="8796"/>
    <cellStyle name="Input 2 2 2 8 5" xfId="8797"/>
    <cellStyle name="Input 2 2 2 8 6" xfId="8798"/>
    <cellStyle name="Input 2 2 2 9" xfId="8799"/>
    <cellStyle name="Input 2 2 3" xfId="8800"/>
    <cellStyle name="Input 2 2 3 10" xfId="8801"/>
    <cellStyle name="Input 2 2 3 11" xfId="8802"/>
    <cellStyle name="Input 2 2 3 12" xfId="8803"/>
    <cellStyle name="Input 2 2 3 2" xfId="8804"/>
    <cellStyle name="Input 2 2 3 2 10" xfId="8805"/>
    <cellStyle name="Input 2 2 3 2 11" xfId="8806"/>
    <cellStyle name="Input 2 2 3 2 2" xfId="8807"/>
    <cellStyle name="Input 2 2 3 2 2 10" xfId="8808"/>
    <cellStyle name="Input 2 2 3 2 2 2" xfId="8809"/>
    <cellStyle name="Input 2 2 3 2 2 2 2" xfId="8810"/>
    <cellStyle name="Input 2 2 3 2 2 2 2 2" xfId="8811"/>
    <cellStyle name="Input 2 2 3 2 2 2 2 2 2" xfId="8812"/>
    <cellStyle name="Input 2 2 3 2 2 2 2 2 3" xfId="8813"/>
    <cellStyle name="Input 2 2 3 2 2 2 2 2 4" xfId="8814"/>
    <cellStyle name="Input 2 2 3 2 2 2 2 2 5" xfId="8815"/>
    <cellStyle name="Input 2 2 3 2 2 2 2 2 6" xfId="8816"/>
    <cellStyle name="Input 2 2 3 2 2 2 2 3" xfId="8817"/>
    <cellStyle name="Input 2 2 3 2 2 2 2 3 2" xfId="8818"/>
    <cellStyle name="Input 2 2 3 2 2 2 2 3 3" xfId="8819"/>
    <cellStyle name="Input 2 2 3 2 2 2 2 3 4" xfId="8820"/>
    <cellStyle name="Input 2 2 3 2 2 2 2 3 5" xfId="8821"/>
    <cellStyle name="Input 2 2 3 2 2 2 2 3 6" xfId="8822"/>
    <cellStyle name="Input 2 2 3 2 2 2 2 4" xfId="8823"/>
    <cellStyle name="Input 2 2 3 2 2 2 2 5" xfId="8824"/>
    <cellStyle name="Input 2 2 3 2 2 2 2 6" xfId="8825"/>
    <cellStyle name="Input 2 2 3 2 2 2 2 7" xfId="8826"/>
    <cellStyle name="Input 2 2 3 2 2 2 2 8" xfId="8827"/>
    <cellStyle name="Input 2 2 3 2 2 2 3" xfId="8828"/>
    <cellStyle name="Input 2 2 3 2 2 2 3 2" xfId="8829"/>
    <cellStyle name="Input 2 2 3 2 2 2 3 3" xfId="8830"/>
    <cellStyle name="Input 2 2 3 2 2 2 3 4" xfId="8831"/>
    <cellStyle name="Input 2 2 3 2 2 2 3 5" xfId="8832"/>
    <cellStyle name="Input 2 2 3 2 2 2 3 6" xfId="8833"/>
    <cellStyle name="Input 2 2 3 2 2 2 4" xfId="8834"/>
    <cellStyle name="Input 2 2 3 2 2 2 4 2" xfId="8835"/>
    <cellStyle name="Input 2 2 3 2 2 2 4 3" xfId="8836"/>
    <cellStyle name="Input 2 2 3 2 2 2 4 4" xfId="8837"/>
    <cellStyle name="Input 2 2 3 2 2 2 4 5" xfId="8838"/>
    <cellStyle name="Input 2 2 3 2 2 2 4 6" xfId="8839"/>
    <cellStyle name="Input 2 2 3 2 2 2 5" xfId="8840"/>
    <cellStyle name="Input 2 2 3 2 2 2 6" xfId="8841"/>
    <cellStyle name="Input 2 2 3 2 2 2 7" xfId="8842"/>
    <cellStyle name="Input 2 2 3 2 2 2 8" xfId="8843"/>
    <cellStyle name="Input 2 2 3 2 2 2 9" xfId="8844"/>
    <cellStyle name="Input 2 2 3 2 2 3" xfId="8845"/>
    <cellStyle name="Input 2 2 3 2 2 3 2" xfId="8846"/>
    <cellStyle name="Input 2 2 3 2 2 3 2 2" xfId="8847"/>
    <cellStyle name="Input 2 2 3 2 2 3 2 3" xfId="8848"/>
    <cellStyle name="Input 2 2 3 2 2 3 2 4" xfId="8849"/>
    <cellStyle name="Input 2 2 3 2 2 3 2 5" xfId="8850"/>
    <cellStyle name="Input 2 2 3 2 2 3 2 6" xfId="8851"/>
    <cellStyle name="Input 2 2 3 2 2 3 3" xfId="8852"/>
    <cellStyle name="Input 2 2 3 2 2 3 3 2" xfId="8853"/>
    <cellStyle name="Input 2 2 3 2 2 3 3 3" xfId="8854"/>
    <cellStyle name="Input 2 2 3 2 2 3 3 4" xfId="8855"/>
    <cellStyle name="Input 2 2 3 2 2 3 3 5" xfId="8856"/>
    <cellStyle name="Input 2 2 3 2 2 3 3 6" xfId="8857"/>
    <cellStyle name="Input 2 2 3 2 2 3 4" xfId="8858"/>
    <cellStyle name="Input 2 2 3 2 2 3 5" xfId="8859"/>
    <cellStyle name="Input 2 2 3 2 2 3 6" xfId="8860"/>
    <cellStyle name="Input 2 2 3 2 2 3 7" xfId="8861"/>
    <cellStyle name="Input 2 2 3 2 2 3 8" xfId="8862"/>
    <cellStyle name="Input 2 2 3 2 2 4" xfId="8863"/>
    <cellStyle name="Input 2 2 3 2 2 4 2" xfId="8864"/>
    <cellStyle name="Input 2 2 3 2 2 4 3" xfId="8865"/>
    <cellStyle name="Input 2 2 3 2 2 4 4" xfId="8866"/>
    <cellStyle name="Input 2 2 3 2 2 4 5" xfId="8867"/>
    <cellStyle name="Input 2 2 3 2 2 4 6" xfId="8868"/>
    <cellStyle name="Input 2 2 3 2 2 5" xfId="8869"/>
    <cellStyle name="Input 2 2 3 2 2 5 2" xfId="8870"/>
    <cellStyle name="Input 2 2 3 2 2 5 3" xfId="8871"/>
    <cellStyle name="Input 2 2 3 2 2 5 4" xfId="8872"/>
    <cellStyle name="Input 2 2 3 2 2 5 5" xfId="8873"/>
    <cellStyle name="Input 2 2 3 2 2 5 6" xfId="8874"/>
    <cellStyle name="Input 2 2 3 2 2 6" xfId="8875"/>
    <cellStyle name="Input 2 2 3 2 2 7" xfId="8876"/>
    <cellStyle name="Input 2 2 3 2 2 8" xfId="8877"/>
    <cellStyle name="Input 2 2 3 2 2 9" xfId="8878"/>
    <cellStyle name="Input 2 2 3 2 3" xfId="8879"/>
    <cellStyle name="Input 2 2 3 2 3 2" xfId="8880"/>
    <cellStyle name="Input 2 2 3 2 3 2 2" xfId="8881"/>
    <cellStyle name="Input 2 2 3 2 3 2 2 2" xfId="8882"/>
    <cellStyle name="Input 2 2 3 2 3 2 2 3" xfId="8883"/>
    <cellStyle name="Input 2 2 3 2 3 2 2 4" xfId="8884"/>
    <cellStyle name="Input 2 2 3 2 3 2 2 5" xfId="8885"/>
    <cellStyle name="Input 2 2 3 2 3 2 2 6" xfId="8886"/>
    <cellStyle name="Input 2 2 3 2 3 2 3" xfId="8887"/>
    <cellStyle name="Input 2 2 3 2 3 2 3 2" xfId="8888"/>
    <cellStyle name="Input 2 2 3 2 3 2 3 3" xfId="8889"/>
    <cellStyle name="Input 2 2 3 2 3 2 3 4" xfId="8890"/>
    <cellStyle name="Input 2 2 3 2 3 2 3 5" xfId="8891"/>
    <cellStyle name="Input 2 2 3 2 3 2 3 6" xfId="8892"/>
    <cellStyle name="Input 2 2 3 2 3 2 4" xfId="8893"/>
    <cellStyle name="Input 2 2 3 2 3 2 5" xfId="8894"/>
    <cellStyle name="Input 2 2 3 2 3 2 6" xfId="8895"/>
    <cellStyle name="Input 2 2 3 2 3 2 7" xfId="8896"/>
    <cellStyle name="Input 2 2 3 2 3 2 8" xfId="8897"/>
    <cellStyle name="Input 2 2 3 2 3 3" xfId="8898"/>
    <cellStyle name="Input 2 2 3 2 3 3 2" xfId="8899"/>
    <cellStyle name="Input 2 2 3 2 3 3 3" xfId="8900"/>
    <cellStyle name="Input 2 2 3 2 3 3 4" xfId="8901"/>
    <cellStyle name="Input 2 2 3 2 3 3 5" xfId="8902"/>
    <cellStyle name="Input 2 2 3 2 3 3 6" xfId="8903"/>
    <cellStyle name="Input 2 2 3 2 3 4" xfId="8904"/>
    <cellStyle name="Input 2 2 3 2 3 4 2" xfId="8905"/>
    <cellStyle name="Input 2 2 3 2 3 4 3" xfId="8906"/>
    <cellStyle name="Input 2 2 3 2 3 4 4" xfId="8907"/>
    <cellStyle name="Input 2 2 3 2 3 4 5" xfId="8908"/>
    <cellStyle name="Input 2 2 3 2 3 4 6" xfId="8909"/>
    <cellStyle name="Input 2 2 3 2 3 5" xfId="8910"/>
    <cellStyle name="Input 2 2 3 2 3 6" xfId="8911"/>
    <cellStyle name="Input 2 2 3 2 3 7" xfId="8912"/>
    <cellStyle name="Input 2 2 3 2 3 8" xfId="8913"/>
    <cellStyle name="Input 2 2 3 2 3 9" xfId="8914"/>
    <cellStyle name="Input 2 2 3 2 4" xfId="8915"/>
    <cellStyle name="Input 2 2 3 2 4 2" xfId="8916"/>
    <cellStyle name="Input 2 2 3 2 4 2 2" xfId="8917"/>
    <cellStyle name="Input 2 2 3 2 4 2 3" xfId="8918"/>
    <cellStyle name="Input 2 2 3 2 4 2 4" xfId="8919"/>
    <cellStyle name="Input 2 2 3 2 4 2 5" xfId="8920"/>
    <cellStyle name="Input 2 2 3 2 4 2 6" xfId="8921"/>
    <cellStyle name="Input 2 2 3 2 4 3" xfId="8922"/>
    <cellStyle name="Input 2 2 3 2 4 3 2" xfId="8923"/>
    <cellStyle name="Input 2 2 3 2 4 3 3" xfId="8924"/>
    <cellStyle name="Input 2 2 3 2 4 3 4" xfId="8925"/>
    <cellStyle name="Input 2 2 3 2 4 3 5" xfId="8926"/>
    <cellStyle name="Input 2 2 3 2 4 3 6" xfId="8927"/>
    <cellStyle name="Input 2 2 3 2 4 4" xfId="8928"/>
    <cellStyle name="Input 2 2 3 2 4 5" xfId="8929"/>
    <cellStyle name="Input 2 2 3 2 4 6" xfId="8930"/>
    <cellStyle name="Input 2 2 3 2 4 7" xfId="8931"/>
    <cellStyle name="Input 2 2 3 2 4 8" xfId="8932"/>
    <cellStyle name="Input 2 2 3 2 5" xfId="8933"/>
    <cellStyle name="Input 2 2 3 2 5 2" xfId="8934"/>
    <cellStyle name="Input 2 2 3 2 5 3" xfId="8935"/>
    <cellStyle name="Input 2 2 3 2 5 4" xfId="8936"/>
    <cellStyle name="Input 2 2 3 2 5 5" xfId="8937"/>
    <cellStyle name="Input 2 2 3 2 5 6" xfId="8938"/>
    <cellStyle name="Input 2 2 3 2 6" xfId="8939"/>
    <cellStyle name="Input 2 2 3 2 6 2" xfId="8940"/>
    <cellStyle name="Input 2 2 3 2 6 3" xfId="8941"/>
    <cellStyle name="Input 2 2 3 2 6 4" xfId="8942"/>
    <cellStyle name="Input 2 2 3 2 6 5" xfId="8943"/>
    <cellStyle name="Input 2 2 3 2 6 6" xfId="8944"/>
    <cellStyle name="Input 2 2 3 2 7" xfId="8945"/>
    <cellStyle name="Input 2 2 3 2 8" xfId="8946"/>
    <cellStyle name="Input 2 2 3 2 9" xfId="8947"/>
    <cellStyle name="Input 2 2 3 3" xfId="8948"/>
    <cellStyle name="Input 2 2 3 3 10" xfId="8949"/>
    <cellStyle name="Input 2 2 3 3 2" xfId="8950"/>
    <cellStyle name="Input 2 2 3 3 2 2" xfId="8951"/>
    <cellStyle name="Input 2 2 3 3 2 2 2" xfId="8952"/>
    <cellStyle name="Input 2 2 3 3 2 2 2 2" xfId="8953"/>
    <cellStyle name="Input 2 2 3 3 2 2 2 3" xfId="8954"/>
    <cellStyle name="Input 2 2 3 3 2 2 2 4" xfId="8955"/>
    <cellStyle name="Input 2 2 3 3 2 2 2 5" xfId="8956"/>
    <cellStyle name="Input 2 2 3 3 2 2 2 6" xfId="8957"/>
    <cellStyle name="Input 2 2 3 3 2 2 3" xfId="8958"/>
    <cellStyle name="Input 2 2 3 3 2 2 3 2" xfId="8959"/>
    <cellStyle name="Input 2 2 3 3 2 2 3 3" xfId="8960"/>
    <cellStyle name="Input 2 2 3 3 2 2 3 4" xfId="8961"/>
    <cellStyle name="Input 2 2 3 3 2 2 3 5" xfId="8962"/>
    <cellStyle name="Input 2 2 3 3 2 2 3 6" xfId="8963"/>
    <cellStyle name="Input 2 2 3 3 2 2 4" xfId="8964"/>
    <cellStyle name="Input 2 2 3 3 2 2 5" xfId="8965"/>
    <cellStyle name="Input 2 2 3 3 2 2 6" xfId="8966"/>
    <cellStyle name="Input 2 2 3 3 2 2 7" xfId="8967"/>
    <cellStyle name="Input 2 2 3 3 2 2 8" xfId="8968"/>
    <cellStyle name="Input 2 2 3 3 2 3" xfId="8969"/>
    <cellStyle name="Input 2 2 3 3 2 3 2" xfId="8970"/>
    <cellStyle name="Input 2 2 3 3 2 3 3" xfId="8971"/>
    <cellStyle name="Input 2 2 3 3 2 3 4" xfId="8972"/>
    <cellStyle name="Input 2 2 3 3 2 3 5" xfId="8973"/>
    <cellStyle name="Input 2 2 3 3 2 3 6" xfId="8974"/>
    <cellStyle name="Input 2 2 3 3 2 4" xfId="8975"/>
    <cellStyle name="Input 2 2 3 3 2 4 2" xfId="8976"/>
    <cellStyle name="Input 2 2 3 3 2 4 3" xfId="8977"/>
    <cellStyle name="Input 2 2 3 3 2 4 4" xfId="8978"/>
    <cellStyle name="Input 2 2 3 3 2 4 5" xfId="8979"/>
    <cellStyle name="Input 2 2 3 3 2 4 6" xfId="8980"/>
    <cellStyle name="Input 2 2 3 3 2 5" xfId="8981"/>
    <cellStyle name="Input 2 2 3 3 2 6" xfId="8982"/>
    <cellStyle name="Input 2 2 3 3 2 7" xfId="8983"/>
    <cellStyle name="Input 2 2 3 3 2 8" xfId="8984"/>
    <cellStyle name="Input 2 2 3 3 2 9" xfId="8985"/>
    <cellStyle name="Input 2 2 3 3 3" xfId="8986"/>
    <cellStyle name="Input 2 2 3 3 3 2" xfId="8987"/>
    <cellStyle name="Input 2 2 3 3 3 2 2" xfId="8988"/>
    <cellStyle name="Input 2 2 3 3 3 2 3" xfId="8989"/>
    <cellStyle name="Input 2 2 3 3 3 2 4" xfId="8990"/>
    <cellStyle name="Input 2 2 3 3 3 2 5" xfId="8991"/>
    <cellStyle name="Input 2 2 3 3 3 2 6" xfId="8992"/>
    <cellStyle name="Input 2 2 3 3 3 3" xfId="8993"/>
    <cellStyle name="Input 2 2 3 3 3 3 2" xfId="8994"/>
    <cellStyle name="Input 2 2 3 3 3 3 3" xfId="8995"/>
    <cellStyle name="Input 2 2 3 3 3 3 4" xfId="8996"/>
    <cellStyle name="Input 2 2 3 3 3 3 5" xfId="8997"/>
    <cellStyle name="Input 2 2 3 3 3 3 6" xfId="8998"/>
    <cellStyle name="Input 2 2 3 3 3 4" xfId="8999"/>
    <cellStyle name="Input 2 2 3 3 3 5" xfId="9000"/>
    <cellStyle name="Input 2 2 3 3 3 6" xfId="9001"/>
    <cellStyle name="Input 2 2 3 3 3 7" xfId="9002"/>
    <cellStyle name="Input 2 2 3 3 3 8" xfId="9003"/>
    <cellStyle name="Input 2 2 3 3 4" xfId="9004"/>
    <cellStyle name="Input 2 2 3 3 4 2" xfId="9005"/>
    <cellStyle name="Input 2 2 3 3 4 3" xfId="9006"/>
    <cellStyle name="Input 2 2 3 3 4 4" xfId="9007"/>
    <cellStyle name="Input 2 2 3 3 4 5" xfId="9008"/>
    <cellStyle name="Input 2 2 3 3 4 6" xfId="9009"/>
    <cellStyle name="Input 2 2 3 3 5" xfId="9010"/>
    <cellStyle name="Input 2 2 3 3 5 2" xfId="9011"/>
    <cellStyle name="Input 2 2 3 3 5 3" xfId="9012"/>
    <cellStyle name="Input 2 2 3 3 5 4" xfId="9013"/>
    <cellStyle name="Input 2 2 3 3 5 5" xfId="9014"/>
    <cellStyle name="Input 2 2 3 3 5 6" xfId="9015"/>
    <cellStyle name="Input 2 2 3 3 6" xfId="9016"/>
    <cellStyle name="Input 2 2 3 3 7" xfId="9017"/>
    <cellStyle name="Input 2 2 3 3 8" xfId="9018"/>
    <cellStyle name="Input 2 2 3 3 9" xfId="9019"/>
    <cellStyle name="Input 2 2 3 4" xfId="9020"/>
    <cellStyle name="Input 2 2 3 4 2" xfId="9021"/>
    <cellStyle name="Input 2 2 3 4 2 2" xfId="9022"/>
    <cellStyle name="Input 2 2 3 4 2 2 2" xfId="9023"/>
    <cellStyle name="Input 2 2 3 4 2 2 3" xfId="9024"/>
    <cellStyle name="Input 2 2 3 4 2 2 4" xfId="9025"/>
    <cellStyle name="Input 2 2 3 4 2 2 5" xfId="9026"/>
    <cellStyle name="Input 2 2 3 4 2 2 6" xfId="9027"/>
    <cellStyle name="Input 2 2 3 4 2 3" xfId="9028"/>
    <cellStyle name="Input 2 2 3 4 2 3 2" xfId="9029"/>
    <cellStyle name="Input 2 2 3 4 2 3 3" xfId="9030"/>
    <cellStyle name="Input 2 2 3 4 2 3 4" xfId="9031"/>
    <cellStyle name="Input 2 2 3 4 2 3 5" xfId="9032"/>
    <cellStyle name="Input 2 2 3 4 2 3 6" xfId="9033"/>
    <cellStyle name="Input 2 2 3 4 2 4" xfId="9034"/>
    <cellStyle name="Input 2 2 3 4 2 5" xfId="9035"/>
    <cellStyle name="Input 2 2 3 4 2 6" xfId="9036"/>
    <cellStyle name="Input 2 2 3 4 2 7" xfId="9037"/>
    <cellStyle name="Input 2 2 3 4 2 8" xfId="9038"/>
    <cellStyle name="Input 2 2 3 4 3" xfId="9039"/>
    <cellStyle name="Input 2 2 3 4 3 2" xfId="9040"/>
    <cellStyle name="Input 2 2 3 4 3 3" xfId="9041"/>
    <cellStyle name="Input 2 2 3 4 3 4" xfId="9042"/>
    <cellStyle name="Input 2 2 3 4 3 5" xfId="9043"/>
    <cellStyle name="Input 2 2 3 4 3 6" xfId="9044"/>
    <cellStyle name="Input 2 2 3 4 4" xfId="9045"/>
    <cellStyle name="Input 2 2 3 4 4 2" xfId="9046"/>
    <cellStyle name="Input 2 2 3 4 4 3" xfId="9047"/>
    <cellStyle name="Input 2 2 3 4 4 4" xfId="9048"/>
    <cellStyle name="Input 2 2 3 4 4 5" xfId="9049"/>
    <cellStyle name="Input 2 2 3 4 4 6" xfId="9050"/>
    <cellStyle name="Input 2 2 3 4 5" xfId="9051"/>
    <cellStyle name="Input 2 2 3 4 6" xfId="9052"/>
    <cellStyle name="Input 2 2 3 4 7" xfId="9053"/>
    <cellStyle name="Input 2 2 3 4 8" xfId="9054"/>
    <cellStyle name="Input 2 2 3 4 9" xfId="9055"/>
    <cellStyle name="Input 2 2 3 5" xfId="9056"/>
    <cellStyle name="Input 2 2 3 5 2" xfId="9057"/>
    <cellStyle name="Input 2 2 3 5 2 2" xfId="9058"/>
    <cellStyle name="Input 2 2 3 5 2 3" xfId="9059"/>
    <cellStyle name="Input 2 2 3 5 2 4" xfId="9060"/>
    <cellStyle name="Input 2 2 3 5 2 5" xfId="9061"/>
    <cellStyle name="Input 2 2 3 5 2 6" xfId="9062"/>
    <cellStyle name="Input 2 2 3 5 3" xfId="9063"/>
    <cellStyle name="Input 2 2 3 5 3 2" xfId="9064"/>
    <cellStyle name="Input 2 2 3 5 3 3" xfId="9065"/>
    <cellStyle name="Input 2 2 3 5 3 4" xfId="9066"/>
    <cellStyle name="Input 2 2 3 5 3 5" xfId="9067"/>
    <cellStyle name="Input 2 2 3 5 3 6" xfId="9068"/>
    <cellStyle name="Input 2 2 3 5 4" xfId="9069"/>
    <cellStyle name="Input 2 2 3 5 5" xfId="9070"/>
    <cellStyle name="Input 2 2 3 5 6" xfId="9071"/>
    <cellStyle name="Input 2 2 3 5 7" xfId="9072"/>
    <cellStyle name="Input 2 2 3 5 8" xfId="9073"/>
    <cellStyle name="Input 2 2 3 6" xfId="9074"/>
    <cellStyle name="Input 2 2 3 6 2" xfId="9075"/>
    <cellStyle name="Input 2 2 3 6 3" xfId="9076"/>
    <cellStyle name="Input 2 2 3 6 4" xfId="9077"/>
    <cellStyle name="Input 2 2 3 6 5" xfId="9078"/>
    <cellStyle name="Input 2 2 3 6 6" xfId="9079"/>
    <cellStyle name="Input 2 2 3 7" xfId="9080"/>
    <cellStyle name="Input 2 2 3 7 2" xfId="9081"/>
    <cellStyle name="Input 2 2 3 7 3" xfId="9082"/>
    <cellStyle name="Input 2 2 3 7 4" xfId="9083"/>
    <cellStyle name="Input 2 2 3 7 5" xfId="9084"/>
    <cellStyle name="Input 2 2 3 7 6" xfId="9085"/>
    <cellStyle name="Input 2 2 3 8" xfId="9086"/>
    <cellStyle name="Input 2 2 3 9" xfId="9087"/>
    <cellStyle name="Input 2 2 4" xfId="9088"/>
    <cellStyle name="Input 2 2 4 10" xfId="9089"/>
    <cellStyle name="Input 2 2 4 11" xfId="9090"/>
    <cellStyle name="Input 2 2 4 2" xfId="9091"/>
    <cellStyle name="Input 2 2 4 2 10" xfId="9092"/>
    <cellStyle name="Input 2 2 4 2 2" xfId="9093"/>
    <cellStyle name="Input 2 2 4 2 2 2" xfId="9094"/>
    <cellStyle name="Input 2 2 4 2 2 2 2" xfId="9095"/>
    <cellStyle name="Input 2 2 4 2 2 2 2 2" xfId="9096"/>
    <cellStyle name="Input 2 2 4 2 2 2 2 3" xfId="9097"/>
    <cellStyle name="Input 2 2 4 2 2 2 2 4" xfId="9098"/>
    <cellStyle name="Input 2 2 4 2 2 2 2 5" xfId="9099"/>
    <cellStyle name="Input 2 2 4 2 2 2 2 6" xfId="9100"/>
    <cellStyle name="Input 2 2 4 2 2 2 3" xfId="9101"/>
    <cellStyle name="Input 2 2 4 2 2 2 3 2" xfId="9102"/>
    <cellStyle name="Input 2 2 4 2 2 2 3 3" xfId="9103"/>
    <cellStyle name="Input 2 2 4 2 2 2 3 4" xfId="9104"/>
    <cellStyle name="Input 2 2 4 2 2 2 3 5" xfId="9105"/>
    <cellStyle name="Input 2 2 4 2 2 2 3 6" xfId="9106"/>
    <cellStyle name="Input 2 2 4 2 2 2 4" xfId="9107"/>
    <cellStyle name="Input 2 2 4 2 2 2 5" xfId="9108"/>
    <cellStyle name="Input 2 2 4 2 2 2 6" xfId="9109"/>
    <cellStyle name="Input 2 2 4 2 2 2 7" xfId="9110"/>
    <cellStyle name="Input 2 2 4 2 2 2 8" xfId="9111"/>
    <cellStyle name="Input 2 2 4 2 2 3" xfId="9112"/>
    <cellStyle name="Input 2 2 4 2 2 3 2" xfId="9113"/>
    <cellStyle name="Input 2 2 4 2 2 3 3" xfId="9114"/>
    <cellStyle name="Input 2 2 4 2 2 3 4" xfId="9115"/>
    <cellStyle name="Input 2 2 4 2 2 3 5" xfId="9116"/>
    <cellStyle name="Input 2 2 4 2 2 3 6" xfId="9117"/>
    <cellStyle name="Input 2 2 4 2 2 4" xfId="9118"/>
    <cellStyle name="Input 2 2 4 2 2 4 2" xfId="9119"/>
    <cellStyle name="Input 2 2 4 2 2 4 3" xfId="9120"/>
    <cellStyle name="Input 2 2 4 2 2 4 4" xfId="9121"/>
    <cellStyle name="Input 2 2 4 2 2 4 5" xfId="9122"/>
    <cellStyle name="Input 2 2 4 2 2 4 6" xfId="9123"/>
    <cellStyle name="Input 2 2 4 2 2 5" xfId="9124"/>
    <cellStyle name="Input 2 2 4 2 2 6" xfId="9125"/>
    <cellStyle name="Input 2 2 4 2 2 7" xfId="9126"/>
    <cellStyle name="Input 2 2 4 2 2 8" xfId="9127"/>
    <cellStyle name="Input 2 2 4 2 2 9" xfId="9128"/>
    <cellStyle name="Input 2 2 4 2 3" xfId="9129"/>
    <cellStyle name="Input 2 2 4 2 3 2" xfId="9130"/>
    <cellStyle name="Input 2 2 4 2 3 2 2" xfId="9131"/>
    <cellStyle name="Input 2 2 4 2 3 2 3" xfId="9132"/>
    <cellStyle name="Input 2 2 4 2 3 2 4" xfId="9133"/>
    <cellStyle name="Input 2 2 4 2 3 2 5" xfId="9134"/>
    <cellStyle name="Input 2 2 4 2 3 2 6" xfId="9135"/>
    <cellStyle name="Input 2 2 4 2 3 3" xfId="9136"/>
    <cellStyle name="Input 2 2 4 2 3 3 2" xfId="9137"/>
    <cellStyle name="Input 2 2 4 2 3 3 3" xfId="9138"/>
    <cellStyle name="Input 2 2 4 2 3 3 4" xfId="9139"/>
    <cellStyle name="Input 2 2 4 2 3 3 5" xfId="9140"/>
    <cellStyle name="Input 2 2 4 2 3 3 6" xfId="9141"/>
    <cellStyle name="Input 2 2 4 2 3 4" xfId="9142"/>
    <cellStyle name="Input 2 2 4 2 3 5" xfId="9143"/>
    <cellStyle name="Input 2 2 4 2 3 6" xfId="9144"/>
    <cellStyle name="Input 2 2 4 2 3 7" xfId="9145"/>
    <cellStyle name="Input 2 2 4 2 3 8" xfId="9146"/>
    <cellStyle name="Input 2 2 4 2 4" xfId="9147"/>
    <cellStyle name="Input 2 2 4 2 4 2" xfId="9148"/>
    <cellStyle name="Input 2 2 4 2 4 3" xfId="9149"/>
    <cellStyle name="Input 2 2 4 2 4 4" xfId="9150"/>
    <cellStyle name="Input 2 2 4 2 4 5" xfId="9151"/>
    <cellStyle name="Input 2 2 4 2 4 6" xfId="9152"/>
    <cellStyle name="Input 2 2 4 2 5" xfId="9153"/>
    <cellStyle name="Input 2 2 4 2 5 2" xfId="9154"/>
    <cellStyle name="Input 2 2 4 2 5 3" xfId="9155"/>
    <cellStyle name="Input 2 2 4 2 5 4" xfId="9156"/>
    <cellStyle name="Input 2 2 4 2 5 5" xfId="9157"/>
    <cellStyle name="Input 2 2 4 2 5 6" xfId="9158"/>
    <cellStyle name="Input 2 2 4 2 6" xfId="9159"/>
    <cellStyle name="Input 2 2 4 2 7" xfId="9160"/>
    <cellStyle name="Input 2 2 4 2 8" xfId="9161"/>
    <cellStyle name="Input 2 2 4 2 9" xfId="9162"/>
    <cellStyle name="Input 2 2 4 3" xfId="9163"/>
    <cellStyle name="Input 2 2 4 3 2" xfId="9164"/>
    <cellStyle name="Input 2 2 4 3 2 2" xfId="9165"/>
    <cellStyle name="Input 2 2 4 3 2 2 2" xfId="9166"/>
    <cellStyle name="Input 2 2 4 3 2 2 3" xfId="9167"/>
    <cellStyle name="Input 2 2 4 3 2 2 4" xfId="9168"/>
    <cellStyle name="Input 2 2 4 3 2 2 5" xfId="9169"/>
    <cellStyle name="Input 2 2 4 3 2 2 6" xfId="9170"/>
    <cellStyle name="Input 2 2 4 3 2 3" xfId="9171"/>
    <cellStyle name="Input 2 2 4 3 2 3 2" xfId="9172"/>
    <cellStyle name="Input 2 2 4 3 2 3 3" xfId="9173"/>
    <cellStyle name="Input 2 2 4 3 2 3 4" xfId="9174"/>
    <cellStyle name="Input 2 2 4 3 2 3 5" xfId="9175"/>
    <cellStyle name="Input 2 2 4 3 2 3 6" xfId="9176"/>
    <cellStyle name="Input 2 2 4 3 2 4" xfId="9177"/>
    <cellStyle name="Input 2 2 4 3 2 5" xfId="9178"/>
    <cellStyle name="Input 2 2 4 3 2 6" xfId="9179"/>
    <cellStyle name="Input 2 2 4 3 2 7" xfId="9180"/>
    <cellStyle name="Input 2 2 4 3 2 8" xfId="9181"/>
    <cellStyle name="Input 2 2 4 3 3" xfId="9182"/>
    <cellStyle name="Input 2 2 4 3 3 2" xfId="9183"/>
    <cellStyle name="Input 2 2 4 3 3 3" xfId="9184"/>
    <cellStyle name="Input 2 2 4 3 3 4" xfId="9185"/>
    <cellStyle name="Input 2 2 4 3 3 5" xfId="9186"/>
    <cellStyle name="Input 2 2 4 3 3 6" xfId="9187"/>
    <cellStyle name="Input 2 2 4 3 4" xfId="9188"/>
    <cellStyle name="Input 2 2 4 3 4 2" xfId="9189"/>
    <cellStyle name="Input 2 2 4 3 4 3" xfId="9190"/>
    <cellStyle name="Input 2 2 4 3 4 4" xfId="9191"/>
    <cellStyle name="Input 2 2 4 3 4 5" xfId="9192"/>
    <cellStyle name="Input 2 2 4 3 4 6" xfId="9193"/>
    <cellStyle name="Input 2 2 4 3 5" xfId="9194"/>
    <cellStyle name="Input 2 2 4 3 6" xfId="9195"/>
    <cellStyle name="Input 2 2 4 3 7" xfId="9196"/>
    <cellStyle name="Input 2 2 4 3 8" xfId="9197"/>
    <cellStyle name="Input 2 2 4 3 9" xfId="9198"/>
    <cellStyle name="Input 2 2 4 4" xfId="9199"/>
    <cellStyle name="Input 2 2 4 4 2" xfId="9200"/>
    <cellStyle name="Input 2 2 4 4 2 2" xfId="9201"/>
    <cellStyle name="Input 2 2 4 4 2 3" xfId="9202"/>
    <cellStyle name="Input 2 2 4 4 2 4" xfId="9203"/>
    <cellStyle name="Input 2 2 4 4 2 5" xfId="9204"/>
    <cellStyle name="Input 2 2 4 4 2 6" xfId="9205"/>
    <cellStyle name="Input 2 2 4 4 3" xfId="9206"/>
    <cellStyle name="Input 2 2 4 4 3 2" xfId="9207"/>
    <cellStyle name="Input 2 2 4 4 3 3" xfId="9208"/>
    <cellStyle name="Input 2 2 4 4 3 4" xfId="9209"/>
    <cellStyle name="Input 2 2 4 4 3 5" xfId="9210"/>
    <cellStyle name="Input 2 2 4 4 3 6" xfId="9211"/>
    <cellStyle name="Input 2 2 4 4 4" xfId="9212"/>
    <cellStyle name="Input 2 2 4 4 5" xfId="9213"/>
    <cellStyle name="Input 2 2 4 4 6" xfId="9214"/>
    <cellStyle name="Input 2 2 4 4 7" xfId="9215"/>
    <cellStyle name="Input 2 2 4 4 8" xfId="9216"/>
    <cellStyle name="Input 2 2 4 5" xfId="9217"/>
    <cellStyle name="Input 2 2 4 5 2" xfId="9218"/>
    <cellStyle name="Input 2 2 4 5 3" xfId="9219"/>
    <cellStyle name="Input 2 2 4 5 4" xfId="9220"/>
    <cellStyle name="Input 2 2 4 5 5" xfId="9221"/>
    <cellStyle name="Input 2 2 4 5 6" xfId="9222"/>
    <cellStyle name="Input 2 2 4 6" xfId="9223"/>
    <cellStyle name="Input 2 2 4 6 2" xfId="9224"/>
    <cellStyle name="Input 2 2 4 6 3" xfId="9225"/>
    <cellStyle name="Input 2 2 4 6 4" xfId="9226"/>
    <cellStyle name="Input 2 2 4 6 5" xfId="9227"/>
    <cellStyle name="Input 2 2 4 6 6" xfId="9228"/>
    <cellStyle name="Input 2 2 4 7" xfId="9229"/>
    <cellStyle name="Input 2 2 4 8" xfId="9230"/>
    <cellStyle name="Input 2 2 4 9" xfId="9231"/>
    <cellStyle name="Input 2 2 5" xfId="9232"/>
    <cellStyle name="Input 2 2 5 10" xfId="9233"/>
    <cellStyle name="Input 2 2 5 2" xfId="9234"/>
    <cellStyle name="Input 2 2 5 2 2" xfId="9235"/>
    <cellStyle name="Input 2 2 5 2 2 2" xfId="9236"/>
    <cellStyle name="Input 2 2 5 2 2 2 2" xfId="9237"/>
    <cellStyle name="Input 2 2 5 2 2 2 3" xfId="9238"/>
    <cellStyle name="Input 2 2 5 2 2 2 4" xfId="9239"/>
    <cellStyle name="Input 2 2 5 2 2 2 5" xfId="9240"/>
    <cellStyle name="Input 2 2 5 2 2 2 6" xfId="9241"/>
    <cellStyle name="Input 2 2 5 2 2 3" xfId="9242"/>
    <cellStyle name="Input 2 2 5 2 2 3 2" xfId="9243"/>
    <cellStyle name="Input 2 2 5 2 2 3 3" xfId="9244"/>
    <cellStyle name="Input 2 2 5 2 2 3 4" xfId="9245"/>
    <cellStyle name="Input 2 2 5 2 2 3 5" xfId="9246"/>
    <cellStyle name="Input 2 2 5 2 2 3 6" xfId="9247"/>
    <cellStyle name="Input 2 2 5 2 2 4" xfId="9248"/>
    <cellStyle name="Input 2 2 5 2 2 5" xfId="9249"/>
    <cellStyle name="Input 2 2 5 2 2 6" xfId="9250"/>
    <cellStyle name="Input 2 2 5 2 2 7" xfId="9251"/>
    <cellStyle name="Input 2 2 5 2 2 8" xfId="9252"/>
    <cellStyle name="Input 2 2 5 2 3" xfId="9253"/>
    <cellStyle name="Input 2 2 5 2 3 2" xfId="9254"/>
    <cellStyle name="Input 2 2 5 2 3 3" xfId="9255"/>
    <cellStyle name="Input 2 2 5 2 3 4" xfId="9256"/>
    <cellStyle name="Input 2 2 5 2 3 5" xfId="9257"/>
    <cellStyle name="Input 2 2 5 2 3 6" xfId="9258"/>
    <cellStyle name="Input 2 2 5 2 4" xfId="9259"/>
    <cellStyle name="Input 2 2 5 2 4 2" xfId="9260"/>
    <cellStyle name="Input 2 2 5 2 4 3" xfId="9261"/>
    <cellStyle name="Input 2 2 5 2 4 4" xfId="9262"/>
    <cellStyle name="Input 2 2 5 2 4 5" xfId="9263"/>
    <cellStyle name="Input 2 2 5 2 4 6" xfId="9264"/>
    <cellStyle name="Input 2 2 5 2 5" xfId="9265"/>
    <cellStyle name="Input 2 2 5 2 6" xfId="9266"/>
    <cellStyle name="Input 2 2 5 2 7" xfId="9267"/>
    <cellStyle name="Input 2 2 5 2 8" xfId="9268"/>
    <cellStyle name="Input 2 2 5 2 9" xfId="9269"/>
    <cellStyle name="Input 2 2 5 3" xfId="9270"/>
    <cellStyle name="Input 2 2 5 3 2" xfId="9271"/>
    <cellStyle name="Input 2 2 5 3 2 2" xfId="9272"/>
    <cellStyle name="Input 2 2 5 3 2 3" xfId="9273"/>
    <cellStyle name="Input 2 2 5 3 2 4" xfId="9274"/>
    <cellStyle name="Input 2 2 5 3 2 5" xfId="9275"/>
    <cellStyle name="Input 2 2 5 3 2 6" xfId="9276"/>
    <cellStyle name="Input 2 2 5 3 3" xfId="9277"/>
    <cellStyle name="Input 2 2 5 3 3 2" xfId="9278"/>
    <cellStyle name="Input 2 2 5 3 3 3" xfId="9279"/>
    <cellStyle name="Input 2 2 5 3 3 4" xfId="9280"/>
    <cellStyle name="Input 2 2 5 3 3 5" xfId="9281"/>
    <cellStyle name="Input 2 2 5 3 3 6" xfId="9282"/>
    <cellStyle name="Input 2 2 5 3 4" xfId="9283"/>
    <cellStyle name="Input 2 2 5 3 5" xfId="9284"/>
    <cellStyle name="Input 2 2 5 3 6" xfId="9285"/>
    <cellStyle name="Input 2 2 5 3 7" xfId="9286"/>
    <cellStyle name="Input 2 2 5 3 8" xfId="9287"/>
    <cellStyle name="Input 2 2 5 4" xfId="9288"/>
    <cellStyle name="Input 2 2 5 4 2" xfId="9289"/>
    <cellStyle name="Input 2 2 5 4 3" xfId="9290"/>
    <cellStyle name="Input 2 2 5 4 4" xfId="9291"/>
    <cellStyle name="Input 2 2 5 4 5" xfId="9292"/>
    <cellStyle name="Input 2 2 5 4 6" xfId="9293"/>
    <cellStyle name="Input 2 2 5 5" xfId="9294"/>
    <cellStyle name="Input 2 2 5 5 2" xfId="9295"/>
    <cellStyle name="Input 2 2 5 5 3" xfId="9296"/>
    <cellStyle name="Input 2 2 5 5 4" xfId="9297"/>
    <cellStyle name="Input 2 2 5 5 5" xfId="9298"/>
    <cellStyle name="Input 2 2 5 5 6" xfId="9299"/>
    <cellStyle name="Input 2 2 5 6" xfId="9300"/>
    <cellStyle name="Input 2 2 5 7" xfId="9301"/>
    <cellStyle name="Input 2 2 5 8" xfId="9302"/>
    <cellStyle name="Input 2 2 5 9" xfId="9303"/>
    <cellStyle name="Input 2 2 6" xfId="9304"/>
    <cellStyle name="Input 2 2 6 2" xfId="9305"/>
    <cellStyle name="Input 2 2 6 2 2" xfId="9306"/>
    <cellStyle name="Input 2 2 6 2 2 2" xfId="9307"/>
    <cellStyle name="Input 2 2 6 2 2 3" xfId="9308"/>
    <cellStyle name="Input 2 2 6 2 2 4" xfId="9309"/>
    <cellStyle name="Input 2 2 6 2 2 5" xfId="9310"/>
    <cellStyle name="Input 2 2 6 2 2 6" xfId="9311"/>
    <cellStyle name="Input 2 2 6 2 3" xfId="9312"/>
    <cellStyle name="Input 2 2 6 2 3 2" xfId="9313"/>
    <cellStyle name="Input 2 2 6 2 3 3" xfId="9314"/>
    <cellStyle name="Input 2 2 6 2 3 4" xfId="9315"/>
    <cellStyle name="Input 2 2 6 2 3 5" xfId="9316"/>
    <cellStyle name="Input 2 2 6 2 3 6" xfId="9317"/>
    <cellStyle name="Input 2 2 6 2 4" xfId="9318"/>
    <cellStyle name="Input 2 2 6 2 5" xfId="9319"/>
    <cellStyle name="Input 2 2 6 2 6" xfId="9320"/>
    <cellStyle name="Input 2 2 6 2 7" xfId="9321"/>
    <cellStyle name="Input 2 2 6 2 8" xfId="9322"/>
    <cellStyle name="Input 2 2 6 3" xfId="9323"/>
    <cellStyle name="Input 2 2 6 3 2" xfId="9324"/>
    <cellStyle name="Input 2 2 6 3 3" xfId="9325"/>
    <cellStyle name="Input 2 2 6 3 4" xfId="9326"/>
    <cellStyle name="Input 2 2 6 3 5" xfId="9327"/>
    <cellStyle name="Input 2 2 6 3 6" xfId="9328"/>
    <cellStyle name="Input 2 2 6 4" xfId="9329"/>
    <cellStyle name="Input 2 2 6 4 2" xfId="9330"/>
    <cellStyle name="Input 2 2 6 4 3" xfId="9331"/>
    <cellStyle name="Input 2 2 6 4 4" xfId="9332"/>
    <cellStyle name="Input 2 2 6 4 5" xfId="9333"/>
    <cellStyle name="Input 2 2 6 4 6" xfId="9334"/>
    <cellStyle name="Input 2 2 6 5" xfId="9335"/>
    <cellStyle name="Input 2 2 6 6" xfId="9336"/>
    <cellStyle name="Input 2 2 6 7" xfId="9337"/>
    <cellStyle name="Input 2 2 6 8" xfId="9338"/>
    <cellStyle name="Input 2 2 6 9" xfId="9339"/>
    <cellStyle name="Input 2 2 7" xfId="9340"/>
    <cellStyle name="Input 2 2 7 2" xfId="9341"/>
    <cellStyle name="Input 2 2 7 2 2" xfId="9342"/>
    <cellStyle name="Input 2 2 7 2 3" xfId="9343"/>
    <cellStyle name="Input 2 2 7 2 4" xfId="9344"/>
    <cellStyle name="Input 2 2 7 2 5" xfId="9345"/>
    <cellStyle name="Input 2 2 7 2 6" xfId="9346"/>
    <cellStyle name="Input 2 2 7 3" xfId="9347"/>
    <cellStyle name="Input 2 2 7 3 2" xfId="9348"/>
    <cellStyle name="Input 2 2 7 3 3" xfId="9349"/>
    <cellStyle name="Input 2 2 7 3 4" xfId="9350"/>
    <cellStyle name="Input 2 2 7 3 5" xfId="9351"/>
    <cellStyle name="Input 2 2 7 3 6" xfId="9352"/>
    <cellStyle name="Input 2 2 7 4" xfId="9353"/>
    <cellStyle name="Input 2 2 7 5" xfId="9354"/>
    <cellStyle name="Input 2 2 7 6" xfId="9355"/>
    <cellStyle name="Input 2 2 7 7" xfId="9356"/>
    <cellStyle name="Input 2 2 7 8" xfId="9357"/>
    <cellStyle name="Input 2 2 8" xfId="9358"/>
    <cellStyle name="Input 2 2 8 2" xfId="9359"/>
    <cellStyle name="Input 2 2 8 3" xfId="9360"/>
    <cellStyle name="Input 2 2 8 4" xfId="9361"/>
    <cellStyle name="Input 2 2 8 5" xfId="9362"/>
    <cellStyle name="Input 2 2 8 6" xfId="9363"/>
    <cellStyle name="Input 2 2 9" xfId="9364"/>
    <cellStyle name="Input 2 2 9 2" xfId="9365"/>
    <cellStyle name="Input 2 2 9 3" xfId="9366"/>
    <cellStyle name="Input 2 2 9 4" xfId="9367"/>
    <cellStyle name="Input 2 2 9 5" xfId="9368"/>
    <cellStyle name="Input 2 2 9 6" xfId="9369"/>
    <cellStyle name="Input 2 3" xfId="9370"/>
    <cellStyle name="Input 2 3 10" xfId="9371"/>
    <cellStyle name="Input 2 3 11" xfId="9372"/>
    <cellStyle name="Input 2 3 12" xfId="9373"/>
    <cellStyle name="Input 2 3 13" xfId="9374"/>
    <cellStyle name="Input 2 3 14" xfId="9375"/>
    <cellStyle name="Input 2 3 2" xfId="9376"/>
    <cellStyle name="Input 2 3 2 10" xfId="9377"/>
    <cellStyle name="Input 2 3 2 11" xfId="9378"/>
    <cellStyle name="Input 2 3 2 12" xfId="9379"/>
    <cellStyle name="Input 2 3 2 13" xfId="9380"/>
    <cellStyle name="Input 2 3 2 2" xfId="9381"/>
    <cellStyle name="Input 2 3 2 2 10" xfId="9382"/>
    <cellStyle name="Input 2 3 2 2 11" xfId="9383"/>
    <cellStyle name="Input 2 3 2 2 12" xfId="9384"/>
    <cellStyle name="Input 2 3 2 2 2" xfId="9385"/>
    <cellStyle name="Input 2 3 2 2 2 10" xfId="9386"/>
    <cellStyle name="Input 2 3 2 2 2 11" xfId="9387"/>
    <cellStyle name="Input 2 3 2 2 2 2" xfId="9388"/>
    <cellStyle name="Input 2 3 2 2 2 2 10" xfId="9389"/>
    <cellStyle name="Input 2 3 2 2 2 2 2" xfId="9390"/>
    <cellStyle name="Input 2 3 2 2 2 2 2 2" xfId="9391"/>
    <cellStyle name="Input 2 3 2 2 2 2 2 2 2" xfId="9392"/>
    <cellStyle name="Input 2 3 2 2 2 2 2 2 2 2" xfId="9393"/>
    <cellStyle name="Input 2 3 2 2 2 2 2 2 2 3" xfId="9394"/>
    <cellStyle name="Input 2 3 2 2 2 2 2 2 2 4" xfId="9395"/>
    <cellStyle name="Input 2 3 2 2 2 2 2 2 2 5" xfId="9396"/>
    <cellStyle name="Input 2 3 2 2 2 2 2 2 2 6" xfId="9397"/>
    <cellStyle name="Input 2 3 2 2 2 2 2 2 3" xfId="9398"/>
    <cellStyle name="Input 2 3 2 2 2 2 2 2 3 2" xfId="9399"/>
    <cellStyle name="Input 2 3 2 2 2 2 2 2 3 3" xfId="9400"/>
    <cellStyle name="Input 2 3 2 2 2 2 2 2 3 4" xfId="9401"/>
    <cellStyle name="Input 2 3 2 2 2 2 2 2 3 5" xfId="9402"/>
    <cellStyle name="Input 2 3 2 2 2 2 2 2 3 6" xfId="9403"/>
    <cellStyle name="Input 2 3 2 2 2 2 2 2 4" xfId="9404"/>
    <cellStyle name="Input 2 3 2 2 2 2 2 2 5" xfId="9405"/>
    <cellStyle name="Input 2 3 2 2 2 2 2 2 6" xfId="9406"/>
    <cellStyle name="Input 2 3 2 2 2 2 2 2 7" xfId="9407"/>
    <cellStyle name="Input 2 3 2 2 2 2 2 2 8" xfId="9408"/>
    <cellStyle name="Input 2 3 2 2 2 2 2 3" xfId="9409"/>
    <cellStyle name="Input 2 3 2 2 2 2 2 3 2" xfId="9410"/>
    <cellStyle name="Input 2 3 2 2 2 2 2 3 3" xfId="9411"/>
    <cellStyle name="Input 2 3 2 2 2 2 2 3 4" xfId="9412"/>
    <cellStyle name="Input 2 3 2 2 2 2 2 3 5" xfId="9413"/>
    <cellStyle name="Input 2 3 2 2 2 2 2 3 6" xfId="9414"/>
    <cellStyle name="Input 2 3 2 2 2 2 2 4" xfId="9415"/>
    <cellStyle name="Input 2 3 2 2 2 2 2 4 2" xfId="9416"/>
    <cellStyle name="Input 2 3 2 2 2 2 2 4 3" xfId="9417"/>
    <cellStyle name="Input 2 3 2 2 2 2 2 4 4" xfId="9418"/>
    <cellStyle name="Input 2 3 2 2 2 2 2 4 5" xfId="9419"/>
    <cellStyle name="Input 2 3 2 2 2 2 2 4 6" xfId="9420"/>
    <cellStyle name="Input 2 3 2 2 2 2 2 5" xfId="9421"/>
    <cellStyle name="Input 2 3 2 2 2 2 2 6" xfId="9422"/>
    <cellStyle name="Input 2 3 2 2 2 2 2 7" xfId="9423"/>
    <cellStyle name="Input 2 3 2 2 2 2 2 8" xfId="9424"/>
    <cellStyle name="Input 2 3 2 2 2 2 2 9" xfId="9425"/>
    <cellStyle name="Input 2 3 2 2 2 2 3" xfId="9426"/>
    <cellStyle name="Input 2 3 2 2 2 2 3 2" xfId="9427"/>
    <cellStyle name="Input 2 3 2 2 2 2 3 2 2" xfId="9428"/>
    <cellStyle name="Input 2 3 2 2 2 2 3 2 3" xfId="9429"/>
    <cellStyle name="Input 2 3 2 2 2 2 3 2 4" xfId="9430"/>
    <cellStyle name="Input 2 3 2 2 2 2 3 2 5" xfId="9431"/>
    <cellStyle name="Input 2 3 2 2 2 2 3 2 6" xfId="9432"/>
    <cellStyle name="Input 2 3 2 2 2 2 3 3" xfId="9433"/>
    <cellStyle name="Input 2 3 2 2 2 2 3 3 2" xfId="9434"/>
    <cellStyle name="Input 2 3 2 2 2 2 3 3 3" xfId="9435"/>
    <cellStyle name="Input 2 3 2 2 2 2 3 3 4" xfId="9436"/>
    <cellStyle name="Input 2 3 2 2 2 2 3 3 5" xfId="9437"/>
    <cellStyle name="Input 2 3 2 2 2 2 3 3 6" xfId="9438"/>
    <cellStyle name="Input 2 3 2 2 2 2 3 4" xfId="9439"/>
    <cellStyle name="Input 2 3 2 2 2 2 3 5" xfId="9440"/>
    <cellStyle name="Input 2 3 2 2 2 2 3 6" xfId="9441"/>
    <cellStyle name="Input 2 3 2 2 2 2 3 7" xfId="9442"/>
    <cellStyle name="Input 2 3 2 2 2 2 3 8" xfId="9443"/>
    <cellStyle name="Input 2 3 2 2 2 2 4" xfId="9444"/>
    <cellStyle name="Input 2 3 2 2 2 2 4 2" xfId="9445"/>
    <cellStyle name="Input 2 3 2 2 2 2 4 3" xfId="9446"/>
    <cellStyle name="Input 2 3 2 2 2 2 4 4" xfId="9447"/>
    <cellStyle name="Input 2 3 2 2 2 2 4 5" xfId="9448"/>
    <cellStyle name="Input 2 3 2 2 2 2 4 6" xfId="9449"/>
    <cellStyle name="Input 2 3 2 2 2 2 5" xfId="9450"/>
    <cellStyle name="Input 2 3 2 2 2 2 5 2" xfId="9451"/>
    <cellStyle name="Input 2 3 2 2 2 2 5 3" xfId="9452"/>
    <cellStyle name="Input 2 3 2 2 2 2 5 4" xfId="9453"/>
    <cellStyle name="Input 2 3 2 2 2 2 5 5" xfId="9454"/>
    <cellStyle name="Input 2 3 2 2 2 2 5 6" xfId="9455"/>
    <cellStyle name="Input 2 3 2 2 2 2 6" xfId="9456"/>
    <cellStyle name="Input 2 3 2 2 2 2 7" xfId="9457"/>
    <cellStyle name="Input 2 3 2 2 2 2 8" xfId="9458"/>
    <cellStyle name="Input 2 3 2 2 2 2 9" xfId="9459"/>
    <cellStyle name="Input 2 3 2 2 2 3" xfId="9460"/>
    <cellStyle name="Input 2 3 2 2 2 3 2" xfId="9461"/>
    <cellStyle name="Input 2 3 2 2 2 3 2 2" xfId="9462"/>
    <cellStyle name="Input 2 3 2 2 2 3 2 2 2" xfId="9463"/>
    <cellStyle name="Input 2 3 2 2 2 3 2 2 3" xfId="9464"/>
    <cellStyle name="Input 2 3 2 2 2 3 2 2 4" xfId="9465"/>
    <cellStyle name="Input 2 3 2 2 2 3 2 2 5" xfId="9466"/>
    <cellStyle name="Input 2 3 2 2 2 3 2 2 6" xfId="9467"/>
    <cellStyle name="Input 2 3 2 2 2 3 2 3" xfId="9468"/>
    <cellStyle name="Input 2 3 2 2 2 3 2 3 2" xfId="9469"/>
    <cellStyle name="Input 2 3 2 2 2 3 2 3 3" xfId="9470"/>
    <cellStyle name="Input 2 3 2 2 2 3 2 3 4" xfId="9471"/>
    <cellStyle name="Input 2 3 2 2 2 3 2 3 5" xfId="9472"/>
    <cellStyle name="Input 2 3 2 2 2 3 2 3 6" xfId="9473"/>
    <cellStyle name="Input 2 3 2 2 2 3 2 4" xfId="9474"/>
    <cellStyle name="Input 2 3 2 2 2 3 2 5" xfId="9475"/>
    <cellStyle name="Input 2 3 2 2 2 3 2 6" xfId="9476"/>
    <cellStyle name="Input 2 3 2 2 2 3 2 7" xfId="9477"/>
    <cellStyle name="Input 2 3 2 2 2 3 2 8" xfId="9478"/>
    <cellStyle name="Input 2 3 2 2 2 3 3" xfId="9479"/>
    <cellStyle name="Input 2 3 2 2 2 3 3 2" xfId="9480"/>
    <cellStyle name="Input 2 3 2 2 2 3 3 3" xfId="9481"/>
    <cellStyle name="Input 2 3 2 2 2 3 3 4" xfId="9482"/>
    <cellStyle name="Input 2 3 2 2 2 3 3 5" xfId="9483"/>
    <cellStyle name="Input 2 3 2 2 2 3 3 6" xfId="9484"/>
    <cellStyle name="Input 2 3 2 2 2 3 4" xfId="9485"/>
    <cellStyle name="Input 2 3 2 2 2 3 4 2" xfId="9486"/>
    <cellStyle name="Input 2 3 2 2 2 3 4 3" xfId="9487"/>
    <cellStyle name="Input 2 3 2 2 2 3 4 4" xfId="9488"/>
    <cellStyle name="Input 2 3 2 2 2 3 4 5" xfId="9489"/>
    <cellStyle name="Input 2 3 2 2 2 3 4 6" xfId="9490"/>
    <cellStyle name="Input 2 3 2 2 2 3 5" xfId="9491"/>
    <cellStyle name="Input 2 3 2 2 2 3 6" xfId="9492"/>
    <cellStyle name="Input 2 3 2 2 2 3 7" xfId="9493"/>
    <cellStyle name="Input 2 3 2 2 2 3 8" xfId="9494"/>
    <cellStyle name="Input 2 3 2 2 2 3 9" xfId="9495"/>
    <cellStyle name="Input 2 3 2 2 2 4" xfId="9496"/>
    <cellStyle name="Input 2 3 2 2 2 4 2" xfId="9497"/>
    <cellStyle name="Input 2 3 2 2 2 4 2 2" xfId="9498"/>
    <cellStyle name="Input 2 3 2 2 2 4 2 3" xfId="9499"/>
    <cellStyle name="Input 2 3 2 2 2 4 2 4" xfId="9500"/>
    <cellStyle name="Input 2 3 2 2 2 4 2 5" xfId="9501"/>
    <cellStyle name="Input 2 3 2 2 2 4 2 6" xfId="9502"/>
    <cellStyle name="Input 2 3 2 2 2 4 3" xfId="9503"/>
    <cellStyle name="Input 2 3 2 2 2 4 3 2" xfId="9504"/>
    <cellStyle name="Input 2 3 2 2 2 4 3 3" xfId="9505"/>
    <cellStyle name="Input 2 3 2 2 2 4 3 4" xfId="9506"/>
    <cellStyle name="Input 2 3 2 2 2 4 3 5" xfId="9507"/>
    <cellStyle name="Input 2 3 2 2 2 4 3 6" xfId="9508"/>
    <cellStyle name="Input 2 3 2 2 2 4 4" xfId="9509"/>
    <cellStyle name="Input 2 3 2 2 2 4 5" xfId="9510"/>
    <cellStyle name="Input 2 3 2 2 2 4 6" xfId="9511"/>
    <cellStyle name="Input 2 3 2 2 2 4 7" xfId="9512"/>
    <cellStyle name="Input 2 3 2 2 2 4 8" xfId="9513"/>
    <cellStyle name="Input 2 3 2 2 2 5" xfId="9514"/>
    <cellStyle name="Input 2 3 2 2 2 5 2" xfId="9515"/>
    <cellStyle name="Input 2 3 2 2 2 5 3" xfId="9516"/>
    <cellStyle name="Input 2 3 2 2 2 5 4" xfId="9517"/>
    <cellStyle name="Input 2 3 2 2 2 5 5" xfId="9518"/>
    <cellStyle name="Input 2 3 2 2 2 5 6" xfId="9519"/>
    <cellStyle name="Input 2 3 2 2 2 6" xfId="9520"/>
    <cellStyle name="Input 2 3 2 2 2 6 2" xfId="9521"/>
    <cellStyle name="Input 2 3 2 2 2 6 3" xfId="9522"/>
    <cellStyle name="Input 2 3 2 2 2 6 4" xfId="9523"/>
    <cellStyle name="Input 2 3 2 2 2 6 5" xfId="9524"/>
    <cellStyle name="Input 2 3 2 2 2 6 6" xfId="9525"/>
    <cellStyle name="Input 2 3 2 2 2 7" xfId="9526"/>
    <cellStyle name="Input 2 3 2 2 2 8" xfId="9527"/>
    <cellStyle name="Input 2 3 2 2 2 9" xfId="9528"/>
    <cellStyle name="Input 2 3 2 2 3" xfId="9529"/>
    <cellStyle name="Input 2 3 2 2 3 10" xfId="9530"/>
    <cellStyle name="Input 2 3 2 2 3 2" xfId="9531"/>
    <cellStyle name="Input 2 3 2 2 3 2 2" xfId="9532"/>
    <cellStyle name="Input 2 3 2 2 3 2 2 2" xfId="9533"/>
    <cellStyle name="Input 2 3 2 2 3 2 2 2 2" xfId="9534"/>
    <cellStyle name="Input 2 3 2 2 3 2 2 2 3" xfId="9535"/>
    <cellStyle name="Input 2 3 2 2 3 2 2 2 4" xfId="9536"/>
    <cellStyle name="Input 2 3 2 2 3 2 2 2 5" xfId="9537"/>
    <cellStyle name="Input 2 3 2 2 3 2 2 2 6" xfId="9538"/>
    <cellStyle name="Input 2 3 2 2 3 2 2 3" xfId="9539"/>
    <cellStyle name="Input 2 3 2 2 3 2 2 3 2" xfId="9540"/>
    <cellStyle name="Input 2 3 2 2 3 2 2 3 3" xfId="9541"/>
    <cellStyle name="Input 2 3 2 2 3 2 2 3 4" xfId="9542"/>
    <cellStyle name="Input 2 3 2 2 3 2 2 3 5" xfId="9543"/>
    <cellStyle name="Input 2 3 2 2 3 2 2 3 6" xfId="9544"/>
    <cellStyle name="Input 2 3 2 2 3 2 2 4" xfId="9545"/>
    <cellStyle name="Input 2 3 2 2 3 2 2 5" xfId="9546"/>
    <cellStyle name="Input 2 3 2 2 3 2 2 6" xfId="9547"/>
    <cellStyle name="Input 2 3 2 2 3 2 2 7" xfId="9548"/>
    <cellStyle name="Input 2 3 2 2 3 2 2 8" xfId="9549"/>
    <cellStyle name="Input 2 3 2 2 3 2 3" xfId="9550"/>
    <cellStyle name="Input 2 3 2 2 3 2 3 2" xfId="9551"/>
    <cellStyle name="Input 2 3 2 2 3 2 3 3" xfId="9552"/>
    <cellStyle name="Input 2 3 2 2 3 2 3 4" xfId="9553"/>
    <cellStyle name="Input 2 3 2 2 3 2 3 5" xfId="9554"/>
    <cellStyle name="Input 2 3 2 2 3 2 3 6" xfId="9555"/>
    <cellStyle name="Input 2 3 2 2 3 2 4" xfId="9556"/>
    <cellStyle name="Input 2 3 2 2 3 2 4 2" xfId="9557"/>
    <cellStyle name="Input 2 3 2 2 3 2 4 3" xfId="9558"/>
    <cellStyle name="Input 2 3 2 2 3 2 4 4" xfId="9559"/>
    <cellStyle name="Input 2 3 2 2 3 2 4 5" xfId="9560"/>
    <cellStyle name="Input 2 3 2 2 3 2 4 6" xfId="9561"/>
    <cellStyle name="Input 2 3 2 2 3 2 5" xfId="9562"/>
    <cellStyle name="Input 2 3 2 2 3 2 6" xfId="9563"/>
    <cellStyle name="Input 2 3 2 2 3 2 7" xfId="9564"/>
    <cellStyle name="Input 2 3 2 2 3 2 8" xfId="9565"/>
    <cellStyle name="Input 2 3 2 2 3 2 9" xfId="9566"/>
    <cellStyle name="Input 2 3 2 2 3 3" xfId="9567"/>
    <cellStyle name="Input 2 3 2 2 3 3 2" xfId="9568"/>
    <cellStyle name="Input 2 3 2 2 3 3 2 2" xfId="9569"/>
    <cellStyle name="Input 2 3 2 2 3 3 2 3" xfId="9570"/>
    <cellStyle name="Input 2 3 2 2 3 3 2 4" xfId="9571"/>
    <cellStyle name="Input 2 3 2 2 3 3 2 5" xfId="9572"/>
    <cellStyle name="Input 2 3 2 2 3 3 2 6" xfId="9573"/>
    <cellStyle name="Input 2 3 2 2 3 3 3" xfId="9574"/>
    <cellStyle name="Input 2 3 2 2 3 3 3 2" xfId="9575"/>
    <cellStyle name="Input 2 3 2 2 3 3 3 3" xfId="9576"/>
    <cellStyle name="Input 2 3 2 2 3 3 3 4" xfId="9577"/>
    <cellStyle name="Input 2 3 2 2 3 3 3 5" xfId="9578"/>
    <cellStyle name="Input 2 3 2 2 3 3 3 6" xfId="9579"/>
    <cellStyle name="Input 2 3 2 2 3 3 4" xfId="9580"/>
    <cellStyle name="Input 2 3 2 2 3 3 5" xfId="9581"/>
    <cellStyle name="Input 2 3 2 2 3 3 6" xfId="9582"/>
    <cellStyle name="Input 2 3 2 2 3 3 7" xfId="9583"/>
    <cellStyle name="Input 2 3 2 2 3 3 8" xfId="9584"/>
    <cellStyle name="Input 2 3 2 2 3 4" xfId="9585"/>
    <cellStyle name="Input 2 3 2 2 3 4 2" xfId="9586"/>
    <cellStyle name="Input 2 3 2 2 3 4 3" xfId="9587"/>
    <cellStyle name="Input 2 3 2 2 3 4 4" xfId="9588"/>
    <cellStyle name="Input 2 3 2 2 3 4 5" xfId="9589"/>
    <cellStyle name="Input 2 3 2 2 3 4 6" xfId="9590"/>
    <cellStyle name="Input 2 3 2 2 3 5" xfId="9591"/>
    <cellStyle name="Input 2 3 2 2 3 5 2" xfId="9592"/>
    <cellStyle name="Input 2 3 2 2 3 5 3" xfId="9593"/>
    <cellStyle name="Input 2 3 2 2 3 5 4" xfId="9594"/>
    <cellStyle name="Input 2 3 2 2 3 5 5" xfId="9595"/>
    <cellStyle name="Input 2 3 2 2 3 5 6" xfId="9596"/>
    <cellStyle name="Input 2 3 2 2 3 6" xfId="9597"/>
    <cellStyle name="Input 2 3 2 2 3 7" xfId="9598"/>
    <cellStyle name="Input 2 3 2 2 3 8" xfId="9599"/>
    <cellStyle name="Input 2 3 2 2 3 9" xfId="9600"/>
    <cellStyle name="Input 2 3 2 2 4" xfId="9601"/>
    <cellStyle name="Input 2 3 2 2 4 2" xfId="9602"/>
    <cellStyle name="Input 2 3 2 2 4 2 2" xfId="9603"/>
    <cellStyle name="Input 2 3 2 2 4 2 2 2" xfId="9604"/>
    <cellStyle name="Input 2 3 2 2 4 2 2 3" xfId="9605"/>
    <cellStyle name="Input 2 3 2 2 4 2 2 4" xfId="9606"/>
    <cellStyle name="Input 2 3 2 2 4 2 2 5" xfId="9607"/>
    <cellStyle name="Input 2 3 2 2 4 2 2 6" xfId="9608"/>
    <cellStyle name="Input 2 3 2 2 4 2 3" xfId="9609"/>
    <cellStyle name="Input 2 3 2 2 4 2 3 2" xfId="9610"/>
    <cellStyle name="Input 2 3 2 2 4 2 3 3" xfId="9611"/>
    <cellStyle name="Input 2 3 2 2 4 2 3 4" xfId="9612"/>
    <cellStyle name="Input 2 3 2 2 4 2 3 5" xfId="9613"/>
    <cellStyle name="Input 2 3 2 2 4 2 3 6" xfId="9614"/>
    <cellStyle name="Input 2 3 2 2 4 2 4" xfId="9615"/>
    <cellStyle name="Input 2 3 2 2 4 2 5" xfId="9616"/>
    <cellStyle name="Input 2 3 2 2 4 2 6" xfId="9617"/>
    <cellStyle name="Input 2 3 2 2 4 2 7" xfId="9618"/>
    <cellStyle name="Input 2 3 2 2 4 2 8" xfId="9619"/>
    <cellStyle name="Input 2 3 2 2 4 3" xfId="9620"/>
    <cellStyle name="Input 2 3 2 2 4 3 2" xfId="9621"/>
    <cellStyle name="Input 2 3 2 2 4 3 3" xfId="9622"/>
    <cellStyle name="Input 2 3 2 2 4 3 4" xfId="9623"/>
    <cellStyle name="Input 2 3 2 2 4 3 5" xfId="9624"/>
    <cellStyle name="Input 2 3 2 2 4 3 6" xfId="9625"/>
    <cellStyle name="Input 2 3 2 2 4 4" xfId="9626"/>
    <cellStyle name="Input 2 3 2 2 4 4 2" xfId="9627"/>
    <cellStyle name="Input 2 3 2 2 4 4 3" xfId="9628"/>
    <cellStyle name="Input 2 3 2 2 4 4 4" xfId="9629"/>
    <cellStyle name="Input 2 3 2 2 4 4 5" xfId="9630"/>
    <cellStyle name="Input 2 3 2 2 4 4 6" xfId="9631"/>
    <cellStyle name="Input 2 3 2 2 4 5" xfId="9632"/>
    <cellStyle name="Input 2 3 2 2 4 6" xfId="9633"/>
    <cellStyle name="Input 2 3 2 2 4 7" xfId="9634"/>
    <cellStyle name="Input 2 3 2 2 4 8" xfId="9635"/>
    <cellStyle name="Input 2 3 2 2 4 9" xfId="9636"/>
    <cellStyle name="Input 2 3 2 2 5" xfId="9637"/>
    <cellStyle name="Input 2 3 2 2 5 2" xfId="9638"/>
    <cellStyle name="Input 2 3 2 2 5 2 2" xfId="9639"/>
    <cellStyle name="Input 2 3 2 2 5 2 3" xfId="9640"/>
    <cellStyle name="Input 2 3 2 2 5 2 4" xfId="9641"/>
    <cellStyle name="Input 2 3 2 2 5 2 5" xfId="9642"/>
    <cellStyle name="Input 2 3 2 2 5 2 6" xfId="9643"/>
    <cellStyle name="Input 2 3 2 2 5 3" xfId="9644"/>
    <cellStyle name="Input 2 3 2 2 5 3 2" xfId="9645"/>
    <cellStyle name="Input 2 3 2 2 5 3 3" xfId="9646"/>
    <cellStyle name="Input 2 3 2 2 5 3 4" xfId="9647"/>
    <cellStyle name="Input 2 3 2 2 5 3 5" xfId="9648"/>
    <cellStyle name="Input 2 3 2 2 5 3 6" xfId="9649"/>
    <cellStyle name="Input 2 3 2 2 5 4" xfId="9650"/>
    <cellStyle name="Input 2 3 2 2 5 5" xfId="9651"/>
    <cellStyle name="Input 2 3 2 2 5 6" xfId="9652"/>
    <cellStyle name="Input 2 3 2 2 5 7" xfId="9653"/>
    <cellStyle name="Input 2 3 2 2 5 8" xfId="9654"/>
    <cellStyle name="Input 2 3 2 2 6" xfId="9655"/>
    <cellStyle name="Input 2 3 2 2 6 2" xfId="9656"/>
    <cellStyle name="Input 2 3 2 2 6 3" xfId="9657"/>
    <cellStyle name="Input 2 3 2 2 6 4" xfId="9658"/>
    <cellStyle name="Input 2 3 2 2 6 5" xfId="9659"/>
    <cellStyle name="Input 2 3 2 2 6 6" xfId="9660"/>
    <cellStyle name="Input 2 3 2 2 7" xfId="9661"/>
    <cellStyle name="Input 2 3 2 2 7 2" xfId="9662"/>
    <cellStyle name="Input 2 3 2 2 7 3" xfId="9663"/>
    <cellStyle name="Input 2 3 2 2 7 4" xfId="9664"/>
    <cellStyle name="Input 2 3 2 2 7 5" xfId="9665"/>
    <cellStyle name="Input 2 3 2 2 7 6" xfId="9666"/>
    <cellStyle name="Input 2 3 2 2 8" xfId="9667"/>
    <cellStyle name="Input 2 3 2 2 9" xfId="9668"/>
    <cellStyle name="Input 2 3 2 3" xfId="9669"/>
    <cellStyle name="Input 2 3 2 3 10" xfId="9670"/>
    <cellStyle name="Input 2 3 2 3 11" xfId="9671"/>
    <cellStyle name="Input 2 3 2 3 2" xfId="9672"/>
    <cellStyle name="Input 2 3 2 3 2 10" xfId="9673"/>
    <cellStyle name="Input 2 3 2 3 2 2" xfId="9674"/>
    <cellStyle name="Input 2 3 2 3 2 2 2" xfId="9675"/>
    <cellStyle name="Input 2 3 2 3 2 2 2 2" xfId="9676"/>
    <cellStyle name="Input 2 3 2 3 2 2 2 2 2" xfId="9677"/>
    <cellStyle name="Input 2 3 2 3 2 2 2 2 3" xfId="9678"/>
    <cellStyle name="Input 2 3 2 3 2 2 2 2 4" xfId="9679"/>
    <cellStyle name="Input 2 3 2 3 2 2 2 2 5" xfId="9680"/>
    <cellStyle name="Input 2 3 2 3 2 2 2 2 6" xfId="9681"/>
    <cellStyle name="Input 2 3 2 3 2 2 2 3" xfId="9682"/>
    <cellStyle name="Input 2 3 2 3 2 2 2 3 2" xfId="9683"/>
    <cellStyle name="Input 2 3 2 3 2 2 2 3 3" xfId="9684"/>
    <cellStyle name="Input 2 3 2 3 2 2 2 3 4" xfId="9685"/>
    <cellStyle name="Input 2 3 2 3 2 2 2 3 5" xfId="9686"/>
    <cellStyle name="Input 2 3 2 3 2 2 2 3 6" xfId="9687"/>
    <cellStyle name="Input 2 3 2 3 2 2 2 4" xfId="9688"/>
    <cellStyle name="Input 2 3 2 3 2 2 2 5" xfId="9689"/>
    <cellStyle name="Input 2 3 2 3 2 2 2 6" xfId="9690"/>
    <cellStyle name="Input 2 3 2 3 2 2 2 7" xfId="9691"/>
    <cellStyle name="Input 2 3 2 3 2 2 2 8" xfId="9692"/>
    <cellStyle name="Input 2 3 2 3 2 2 3" xfId="9693"/>
    <cellStyle name="Input 2 3 2 3 2 2 3 2" xfId="9694"/>
    <cellStyle name="Input 2 3 2 3 2 2 3 3" xfId="9695"/>
    <cellStyle name="Input 2 3 2 3 2 2 3 4" xfId="9696"/>
    <cellStyle name="Input 2 3 2 3 2 2 3 5" xfId="9697"/>
    <cellStyle name="Input 2 3 2 3 2 2 3 6" xfId="9698"/>
    <cellStyle name="Input 2 3 2 3 2 2 4" xfId="9699"/>
    <cellStyle name="Input 2 3 2 3 2 2 4 2" xfId="9700"/>
    <cellStyle name="Input 2 3 2 3 2 2 4 3" xfId="9701"/>
    <cellStyle name="Input 2 3 2 3 2 2 4 4" xfId="9702"/>
    <cellStyle name="Input 2 3 2 3 2 2 4 5" xfId="9703"/>
    <cellStyle name="Input 2 3 2 3 2 2 4 6" xfId="9704"/>
    <cellStyle name="Input 2 3 2 3 2 2 5" xfId="9705"/>
    <cellStyle name="Input 2 3 2 3 2 2 6" xfId="9706"/>
    <cellStyle name="Input 2 3 2 3 2 2 7" xfId="9707"/>
    <cellStyle name="Input 2 3 2 3 2 2 8" xfId="9708"/>
    <cellStyle name="Input 2 3 2 3 2 2 9" xfId="9709"/>
    <cellStyle name="Input 2 3 2 3 2 3" xfId="9710"/>
    <cellStyle name="Input 2 3 2 3 2 3 2" xfId="9711"/>
    <cellStyle name="Input 2 3 2 3 2 3 2 2" xfId="9712"/>
    <cellStyle name="Input 2 3 2 3 2 3 2 3" xfId="9713"/>
    <cellStyle name="Input 2 3 2 3 2 3 2 4" xfId="9714"/>
    <cellStyle name="Input 2 3 2 3 2 3 2 5" xfId="9715"/>
    <cellStyle name="Input 2 3 2 3 2 3 2 6" xfId="9716"/>
    <cellStyle name="Input 2 3 2 3 2 3 3" xfId="9717"/>
    <cellStyle name="Input 2 3 2 3 2 3 3 2" xfId="9718"/>
    <cellStyle name="Input 2 3 2 3 2 3 3 3" xfId="9719"/>
    <cellStyle name="Input 2 3 2 3 2 3 3 4" xfId="9720"/>
    <cellStyle name="Input 2 3 2 3 2 3 3 5" xfId="9721"/>
    <cellStyle name="Input 2 3 2 3 2 3 3 6" xfId="9722"/>
    <cellStyle name="Input 2 3 2 3 2 3 4" xfId="9723"/>
    <cellStyle name="Input 2 3 2 3 2 3 5" xfId="9724"/>
    <cellStyle name="Input 2 3 2 3 2 3 6" xfId="9725"/>
    <cellStyle name="Input 2 3 2 3 2 3 7" xfId="9726"/>
    <cellStyle name="Input 2 3 2 3 2 3 8" xfId="9727"/>
    <cellStyle name="Input 2 3 2 3 2 4" xfId="9728"/>
    <cellStyle name="Input 2 3 2 3 2 4 2" xfId="9729"/>
    <cellStyle name="Input 2 3 2 3 2 4 3" xfId="9730"/>
    <cellStyle name="Input 2 3 2 3 2 4 4" xfId="9731"/>
    <cellStyle name="Input 2 3 2 3 2 4 5" xfId="9732"/>
    <cellStyle name="Input 2 3 2 3 2 4 6" xfId="9733"/>
    <cellStyle name="Input 2 3 2 3 2 5" xfId="9734"/>
    <cellStyle name="Input 2 3 2 3 2 5 2" xfId="9735"/>
    <cellStyle name="Input 2 3 2 3 2 5 3" xfId="9736"/>
    <cellStyle name="Input 2 3 2 3 2 5 4" xfId="9737"/>
    <cellStyle name="Input 2 3 2 3 2 5 5" xfId="9738"/>
    <cellStyle name="Input 2 3 2 3 2 5 6" xfId="9739"/>
    <cellStyle name="Input 2 3 2 3 2 6" xfId="9740"/>
    <cellStyle name="Input 2 3 2 3 2 7" xfId="9741"/>
    <cellStyle name="Input 2 3 2 3 2 8" xfId="9742"/>
    <cellStyle name="Input 2 3 2 3 2 9" xfId="9743"/>
    <cellStyle name="Input 2 3 2 3 3" xfId="9744"/>
    <cellStyle name="Input 2 3 2 3 3 2" xfId="9745"/>
    <cellStyle name="Input 2 3 2 3 3 2 2" xfId="9746"/>
    <cellStyle name="Input 2 3 2 3 3 2 2 2" xfId="9747"/>
    <cellStyle name="Input 2 3 2 3 3 2 2 3" xfId="9748"/>
    <cellStyle name="Input 2 3 2 3 3 2 2 4" xfId="9749"/>
    <cellStyle name="Input 2 3 2 3 3 2 2 5" xfId="9750"/>
    <cellStyle name="Input 2 3 2 3 3 2 2 6" xfId="9751"/>
    <cellStyle name="Input 2 3 2 3 3 2 3" xfId="9752"/>
    <cellStyle name="Input 2 3 2 3 3 2 3 2" xfId="9753"/>
    <cellStyle name="Input 2 3 2 3 3 2 3 3" xfId="9754"/>
    <cellStyle name="Input 2 3 2 3 3 2 3 4" xfId="9755"/>
    <cellStyle name="Input 2 3 2 3 3 2 3 5" xfId="9756"/>
    <cellStyle name="Input 2 3 2 3 3 2 3 6" xfId="9757"/>
    <cellStyle name="Input 2 3 2 3 3 2 4" xfId="9758"/>
    <cellStyle name="Input 2 3 2 3 3 2 5" xfId="9759"/>
    <cellStyle name="Input 2 3 2 3 3 2 6" xfId="9760"/>
    <cellStyle name="Input 2 3 2 3 3 2 7" xfId="9761"/>
    <cellStyle name="Input 2 3 2 3 3 2 8" xfId="9762"/>
    <cellStyle name="Input 2 3 2 3 3 3" xfId="9763"/>
    <cellStyle name="Input 2 3 2 3 3 3 2" xfId="9764"/>
    <cellStyle name="Input 2 3 2 3 3 3 3" xfId="9765"/>
    <cellStyle name="Input 2 3 2 3 3 3 4" xfId="9766"/>
    <cellStyle name="Input 2 3 2 3 3 3 5" xfId="9767"/>
    <cellStyle name="Input 2 3 2 3 3 3 6" xfId="9768"/>
    <cellStyle name="Input 2 3 2 3 3 4" xfId="9769"/>
    <cellStyle name="Input 2 3 2 3 3 4 2" xfId="9770"/>
    <cellStyle name="Input 2 3 2 3 3 4 3" xfId="9771"/>
    <cellStyle name="Input 2 3 2 3 3 4 4" xfId="9772"/>
    <cellStyle name="Input 2 3 2 3 3 4 5" xfId="9773"/>
    <cellStyle name="Input 2 3 2 3 3 4 6" xfId="9774"/>
    <cellStyle name="Input 2 3 2 3 3 5" xfId="9775"/>
    <cellStyle name="Input 2 3 2 3 3 6" xfId="9776"/>
    <cellStyle name="Input 2 3 2 3 3 7" xfId="9777"/>
    <cellStyle name="Input 2 3 2 3 3 8" xfId="9778"/>
    <cellStyle name="Input 2 3 2 3 3 9" xfId="9779"/>
    <cellStyle name="Input 2 3 2 3 4" xfId="9780"/>
    <cellStyle name="Input 2 3 2 3 4 2" xfId="9781"/>
    <cellStyle name="Input 2 3 2 3 4 2 2" xfId="9782"/>
    <cellStyle name="Input 2 3 2 3 4 2 3" xfId="9783"/>
    <cellStyle name="Input 2 3 2 3 4 2 4" xfId="9784"/>
    <cellStyle name="Input 2 3 2 3 4 2 5" xfId="9785"/>
    <cellStyle name="Input 2 3 2 3 4 2 6" xfId="9786"/>
    <cellStyle name="Input 2 3 2 3 4 3" xfId="9787"/>
    <cellStyle name="Input 2 3 2 3 4 3 2" xfId="9788"/>
    <cellStyle name="Input 2 3 2 3 4 3 3" xfId="9789"/>
    <cellStyle name="Input 2 3 2 3 4 3 4" xfId="9790"/>
    <cellStyle name="Input 2 3 2 3 4 3 5" xfId="9791"/>
    <cellStyle name="Input 2 3 2 3 4 3 6" xfId="9792"/>
    <cellStyle name="Input 2 3 2 3 4 4" xfId="9793"/>
    <cellStyle name="Input 2 3 2 3 4 5" xfId="9794"/>
    <cellStyle name="Input 2 3 2 3 4 6" xfId="9795"/>
    <cellStyle name="Input 2 3 2 3 4 7" xfId="9796"/>
    <cellStyle name="Input 2 3 2 3 4 8" xfId="9797"/>
    <cellStyle name="Input 2 3 2 3 5" xfId="9798"/>
    <cellStyle name="Input 2 3 2 3 5 2" xfId="9799"/>
    <cellStyle name="Input 2 3 2 3 5 3" xfId="9800"/>
    <cellStyle name="Input 2 3 2 3 5 4" xfId="9801"/>
    <cellStyle name="Input 2 3 2 3 5 5" xfId="9802"/>
    <cellStyle name="Input 2 3 2 3 5 6" xfId="9803"/>
    <cellStyle name="Input 2 3 2 3 6" xfId="9804"/>
    <cellStyle name="Input 2 3 2 3 6 2" xfId="9805"/>
    <cellStyle name="Input 2 3 2 3 6 3" xfId="9806"/>
    <cellStyle name="Input 2 3 2 3 6 4" xfId="9807"/>
    <cellStyle name="Input 2 3 2 3 6 5" xfId="9808"/>
    <cellStyle name="Input 2 3 2 3 6 6" xfId="9809"/>
    <cellStyle name="Input 2 3 2 3 7" xfId="9810"/>
    <cellStyle name="Input 2 3 2 3 8" xfId="9811"/>
    <cellStyle name="Input 2 3 2 3 9" xfId="9812"/>
    <cellStyle name="Input 2 3 2 4" xfId="9813"/>
    <cellStyle name="Input 2 3 2 4 10" xfId="9814"/>
    <cellStyle name="Input 2 3 2 4 2" xfId="9815"/>
    <cellStyle name="Input 2 3 2 4 2 2" xfId="9816"/>
    <cellStyle name="Input 2 3 2 4 2 2 2" xfId="9817"/>
    <cellStyle name="Input 2 3 2 4 2 2 2 2" xfId="9818"/>
    <cellStyle name="Input 2 3 2 4 2 2 2 3" xfId="9819"/>
    <cellStyle name="Input 2 3 2 4 2 2 2 4" xfId="9820"/>
    <cellStyle name="Input 2 3 2 4 2 2 2 5" xfId="9821"/>
    <cellStyle name="Input 2 3 2 4 2 2 2 6" xfId="9822"/>
    <cellStyle name="Input 2 3 2 4 2 2 3" xfId="9823"/>
    <cellStyle name="Input 2 3 2 4 2 2 3 2" xfId="9824"/>
    <cellStyle name="Input 2 3 2 4 2 2 3 3" xfId="9825"/>
    <cellStyle name="Input 2 3 2 4 2 2 3 4" xfId="9826"/>
    <cellStyle name="Input 2 3 2 4 2 2 3 5" xfId="9827"/>
    <cellStyle name="Input 2 3 2 4 2 2 3 6" xfId="9828"/>
    <cellStyle name="Input 2 3 2 4 2 2 4" xfId="9829"/>
    <cellStyle name="Input 2 3 2 4 2 2 5" xfId="9830"/>
    <cellStyle name="Input 2 3 2 4 2 2 6" xfId="9831"/>
    <cellStyle name="Input 2 3 2 4 2 2 7" xfId="9832"/>
    <cellStyle name="Input 2 3 2 4 2 2 8" xfId="9833"/>
    <cellStyle name="Input 2 3 2 4 2 3" xfId="9834"/>
    <cellStyle name="Input 2 3 2 4 2 3 2" xfId="9835"/>
    <cellStyle name="Input 2 3 2 4 2 3 3" xfId="9836"/>
    <cellStyle name="Input 2 3 2 4 2 3 4" xfId="9837"/>
    <cellStyle name="Input 2 3 2 4 2 3 5" xfId="9838"/>
    <cellStyle name="Input 2 3 2 4 2 3 6" xfId="9839"/>
    <cellStyle name="Input 2 3 2 4 2 4" xfId="9840"/>
    <cellStyle name="Input 2 3 2 4 2 4 2" xfId="9841"/>
    <cellStyle name="Input 2 3 2 4 2 4 3" xfId="9842"/>
    <cellStyle name="Input 2 3 2 4 2 4 4" xfId="9843"/>
    <cellStyle name="Input 2 3 2 4 2 4 5" xfId="9844"/>
    <cellStyle name="Input 2 3 2 4 2 4 6" xfId="9845"/>
    <cellStyle name="Input 2 3 2 4 2 5" xfId="9846"/>
    <cellStyle name="Input 2 3 2 4 2 6" xfId="9847"/>
    <cellStyle name="Input 2 3 2 4 2 7" xfId="9848"/>
    <cellStyle name="Input 2 3 2 4 2 8" xfId="9849"/>
    <cellStyle name="Input 2 3 2 4 2 9" xfId="9850"/>
    <cellStyle name="Input 2 3 2 4 3" xfId="9851"/>
    <cellStyle name="Input 2 3 2 4 3 2" xfId="9852"/>
    <cellStyle name="Input 2 3 2 4 3 2 2" xfId="9853"/>
    <cellStyle name="Input 2 3 2 4 3 2 3" xfId="9854"/>
    <cellStyle name="Input 2 3 2 4 3 2 4" xfId="9855"/>
    <cellStyle name="Input 2 3 2 4 3 2 5" xfId="9856"/>
    <cellStyle name="Input 2 3 2 4 3 2 6" xfId="9857"/>
    <cellStyle name="Input 2 3 2 4 3 3" xfId="9858"/>
    <cellStyle name="Input 2 3 2 4 3 3 2" xfId="9859"/>
    <cellStyle name="Input 2 3 2 4 3 3 3" xfId="9860"/>
    <cellStyle name="Input 2 3 2 4 3 3 4" xfId="9861"/>
    <cellStyle name="Input 2 3 2 4 3 3 5" xfId="9862"/>
    <cellStyle name="Input 2 3 2 4 3 3 6" xfId="9863"/>
    <cellStyle name="Input 2 3 2 4 3 4" xfId="9864"/>
    <cellStyle name="Input 2 3 2 4 3 5" xfId="9865"/>
    <cellStyle name="Input 2 3 2 4 3 6" xfId="9866"/>
    <cellStyle name="Input 2 3 2 4 3 7" xfId="9867"/>
    <cellStyle name="Input 2 3 2 4 3 8" xfId="9868"/>
    <cellStyle name="Input 2 3 2 4 4" xfId="9869"/>
    <cellStyle name="Input 2 3 2 4 4 2" xfId="9870"/>
    <cellStyle name="Input 2 3 2 4 4 3" xfId="9871"/>
    <cellStyle name="Input 2 3 2 4 4 4" xfId="9872"/>
    <cellStyle name="Input 2 3 2 4 4 5" xfId="9873"/>
    <cellStyle name="Input 2 3 2 4 4 6" xfId="9874"/>
    <cellStyle name="Input 2 3 2 4 5" xfId="9875"/>
    <cellStyle name="Input 2 3 2 4 5 2" xfId="9876"/>
    <cellStyle name="Input 2 3 2 4 5 3" xfId="9877"/>
    <cellStyle name="Input 2 3 2 4 5 4" xfId="9878"/>
    <cellStyle name="Input 2 3 2 4 5 5" xfId="9879"/>
    <cellStyle name="Input 2 3 2 4 5 6" xfId="9880"/>
    <cellStyle name="Input 2 3 2 4 6" xfId="9881"/>
    <cellStyle name="Input 2 3 2 4 7" xfId="9882"/>
    <cellStyle name="Input 2 3 2 4 8" xfId="9883"/>
    <cellStyle name="Input 2 3 2 4 9" xfId="9884"/>
    <cellStyle name="Input 2 3 2 5" xfId="9885"/>
    <cellStyle name="Input 2 3 2 5 2" xfId="9886"/>
    <cellStyle name="Input 2 3 2 5 2 2" xfId="9887"/>
    <cellStyle name="Input 2 3 2 5 2 2 2" xfId="9888"/>
    <cellStyle name="Input 2 3 2 5 2 2 3" xfId="9889"/>
    <cellStyle name="Input 2 3 2 5 2 2 4" xfId="9890"/>
    <cellStyle name="Input 2 3 2 5 2 2 5" xfId="9891"/>
    <cellStyle name="Input 2 3 2 5 2 2 6" xfId="9892"/>
    <cellStyle name="Input 2 3 2 5 2 3" xfId="9893"/>
    <cellStyle name="Input 2 3 2 5 2 3 2" xfId="9894"/>
    <cellStyle name="Input 2 3 2 5 2 3 3" xfId="9895"/>
    <cellStyle name="Input 2 3 2 5 2 3 4" xfId="9896"/>
    <cellStyle name="Input 2 3 2 5 2 3 5" xfId="9897"/>
    <cellStyle name="Input 2 3 2 5 2 3 6" xfId="9898"/>
    <cellStyle name="Input 2 3 2 5 2 4" xfId="9899"/>
    <cellStyle name="Input 2 3 2 5 2 5" xfId="9900"/>
    <cellStyle name="Input 2 3 2 5 2 6" xfId="9901"/>
    <cellStyle name="Input 2 3 2 5 2 7" xfId="9902"/>
    <cellStyle name="Input 2 3 2 5 2 8" xfId="9903"/>
    <cellStyle name="Input 2 3 2 5 3" xfId="9904"/>
    <cellStyle name="Input 2 3 2 5 3 2" xfId="9905"/>
    <cellStyle name="Input 2 3 2 5 3 3" xfId="9906"/>
    <cellStyle name="Input 2 3 2 5 3 4" xfId="9907"/>
    <cellStyle name="Input 2 3 2 5 3 5" xfId="9908"/>
    <cellStyle name="Input 2 3 2 5 3 6" xfId="9909"/>
    <cellStyle name="Input 2 3 2 5 4" xfId="9910"/>
    <cellStyle name="Input 2 3 2 5 4 2" xfId="9911"/>
    <cellStyle name="Input 2 3 2 5 4 3" xfId="9912"/>
    <cellStyle name="Input 2 3 2 5 4 4" xfId="9913"/>
    <cellStyle name="Input 2 3 2 5 4 5" xfId="9914"/>
    <cellStyle name="Input 2 3 2 5 4 6" xfId="9915"/>
    <cellStyle name="Input 2 3 2 5 5" xfId="9916"/>
    <cellStyle name="Input 2 3 2 5 6" xfId="9917"/>
    <cellStyle name="Input 2 3 2 5 7" xfId="9918"/>
    <cellStyle name="Input 2 3 2 5 8" xfId="9919"/>
    <cellStyle name="Input 2 3 2 5 9" xfId="9920"/>
    <cellStyle name="Input 2 3 2 6" xfId="9921"/>
    <cellStyle name="Input 2 3 2 6 2" xfId="9922"/>
    <cellStyle name="Input 2 3 2 6 2 2" xfId="9923"/>
    <cellStyle name="Input 2 3 2 6 2 3" xfId="9924"/>
    <cellStyle name="Input 2 3 2 6 2 4" xfId="9925"/>
    <cellStyle name="Input 2 3 2 6 2 5" xfId="9926"/>
    <cellStyle name="Input 2 3 2 6 2 6" xfId="9927"/>
    <cellStyle name="Input 2 3 2 6 3" xfId="9928"/>
    <cellStyle name="Input 2 3 2 6 3 2" xfId="9929"/>
    <cellStyle name="Input 2 3 2 6 3 3" xfId="9930"/>
    <cellStyle name="Input 2 3 2 6 3 4" xfId="9931"/>
    <cellStyle name="Input 2 3 2 6 3 5" xfId="9932"/>
    <cellStyle name="Input 2 3 2 6 3 6" xfId="9933"/>
    <cellStyle name="Input 2 3 2 6 4" xfId="9934"/>
    <cellStyle name="Input 2 3 2 6 5" xfId="9935"/>
    <cellStyle name="Input 2 3 2 6 6" xfId="9936"/>
    <cellStyle name="Input 2 3 2 6 7" xfId="9937"/>
    <cellStyle name="Input 2 3 2 6 8" xfId="9938"/>
    <cellStyle name="Input 2 3 2 7" xfId="9939"/>
    <cellStyle name="Input 2 3 2 7 2" xfId="9940"/>
    <cellStyle name="Input 2 3 2 7 3" xfId="9941"/>
    <cellStyle name="Input 2 3 2 7 4" xfId="9942"/>
    <cellStyle name="Input 2 3 2 7 5" xfId="9943"/>
    <cellStyle name="Input 2 3 2 7 6" xfId="9944"/>
    <cellStyle name="Input 2 3 2 8" xfId="9945"/>
    <cellStyle name="Input 2 3 2 8 2" xfId="9946"/>
    <cellStyle name="Input 2 3 2 8 3" xfId="9947"/>
    <cellStyle name="Input 2 3 2 8 4" xfId="9948"/>
    <cellStyle name="Input 2 3 2 8 5" xfId="9949"/>
    <cellStyle name="Input 2 3 2 8 6" xfId="9950"/>
    <cellStyle name="Input 2 3 2 9" xfId="9951"/>
    <cellStyle name="Input 2 3 3" xfId="9952"/>
    <cellStyle name="Input 2 3 3 10" xfId="9953"/>
    <cellStyle name="Input 2 3 3 11" xfId="9954"/>
    <cellStyle name="Input 2 3 3 12" xfId="9955"/>
    <cellStyle name="Input 2 3 3 2" xfId="9956"/>
    <cellStyle name="Input 2 3 3 2 10" xfId="9957"/>
    <cellStyle name="Input 2 3 3 2 11" xfId="9958"/>
    <cellStyle name="Input 2 3 3 2 2" xfId="9959"/>
    <cellStyle name="Input 2 3 3 2 2 10" xfId="9960"/>
    <cellStyle name="Input 2 3 3 2 2 2" xfId="9961"/>
    <cellStyle name="Input 2 3 3 2 2 2 2" xfId="9962"/>
    <cellStyle name="Input 2 3 3 2 2 2 2 2" xfId="9963"/>
    <cellStyle name="Input 2 3 3 2 2 2 2 2 2" xfId="9964"/>
    <cellStyle name="Input 2 3 3 2 2 2 2 2 3" xfId="9965"/>
    <cellStyle name="Input 2 3 3 2 2 2 2 2 4" xfId="9966"/>
    <cellStyle name="Input 2 3 3 2 2 2 2 2 5" xfId="9967"/>
    <cellStyle name="Input 2 3 3 2 2 2 2 2 6" xfId="9968"/>
    <cellStyle name="Input 2 3 3 2 2 2 2 3" xfId="9969"/>
    <cellStyle name="Input 2 3 3 2 2 2 2 3 2" xfId="9970"/>
    <cellStyle name="Input 2 3 3 2 2 2 2 3 3" xfId="9971"/>
    <cellStyle name="Input 2 3 3 2 2 2 2 3 4" xfId="9972"/>
    <cellStyle name="Input 2 3 3 2 2 2 2 3 5" xfId="9973"/>
    <cellStyle name="Input 2 3 3 2 2 2 2 3 6" xfId="9974"/>
    <cellStyle name="Input 2 3 3 2 2 2 2 4" xfId="9975"/>
    <cellStyle name="Input 2 3 3 2 2 2 2 5" xfId="9976"/>
    <cellStyle name="Input 2 3 3 2 2 2 2 6" xfId="9977"/>
    <cellStyle name="Input 2 3 3 2 2 2 2 7" xfId="9978"/>
    <cellStyle name="Input 2 3 3 2 2 2 2 8" xfId="9979"/>
    <cellStyle name="Input 2 3 3 2 2 2 3" xfId="9980"/>
    <cellStyle name="Input 2 3 3 2 2 2 3 2" xfId="9981"/>
    <cellStyle name="Input 2 3 3 2 2 2 3 3" xfId="9982"/>
    <cellStyle name="Input 2 3 3 2 2 2 3 4" xfId="9983"/>
    <cellStyle name="Input 2 3 3 2 2 2 3 5" xfId="9984"/>
    <cellStyle name="Input 2 3 3 2 2 2 3 6" xfId="9985"/>
    <cellStyle name="Input 2 3 3 2 2 2 4" xfId="9986"/>
    <cellStyle name="Input 2 3 3 2 2 2 4 2" xfId="9987"/>
    <cellStyle name="Input 2 3 3 2 2 2 4 3" xfId="9988"/>
    <cellStyle name="Input 2 3 3 2 2 2 4 4" xfId="9989"/>
    <cellStyle name="Input 2 3 3 2 2 2 4 5" xfId="9990"/>
    <cellStyle name="Input 2 3 3 2 2 2 4 6" xfId="9991"/>
    <cellStyle name="Input 2 3 3 2 2 2 5" xfId="9992"/>
    <cellStyle name="Input 2 3 3 2 2 2 6" xfId="9993"/>
    <cellStyle name="Input 2 3 3 2 2 2 7" xfId="9994"/>
    <cellStyle name="Input 2 3 3 2 2 2 8" xfId="9995"/>
    <cellStyle name="Input 2 3 3 2 2 2 9" xfId="9996"/>
    <cellStyle name="Input 2 3 3 2 2 3" xfId="9997"/>
    <cellStyle name="Input 2 3 3 2 2 3 2" xfId="9998"/>
    <cellStyle name="Input 2 3 3 2 2 3 2 2" xfId="9999"/>
    <cellStyle name="Input 2 3 3 2 2 3 2 3" xfId="10000"/>
    <cellStyle name="Input 2 3 3 2 2 3 2 4" xfId="10001"/>
    <cellStyle name="Input 2 3 3 2 2 3 2 5" xfId="10002"/>
    <cellStyle name="Input 2 3 3 2 2 3 2 6" xfId="10003"/>
    <cellStyle name="Input 2 3 3 2 2 3 3" xfId="10004"/>
    <cellStyle name="Input 2 3 3 2 2 3 3 2" xfId="10005"/>
    <cellStyle name="Input 2 3 3 2 2 3 3 3" xfId="10006"/>
    <cellStyle name="Input 2 3 3 2 2 3 3 4" xfId="10007"/>
    <cellStyle name="Input 2 3 3 2 2 3 3 5" xfId="10008"/>
    <cellStyle name="Input 2 3 3 2 2 3 3 6" xfId="10009"/>
    <cellStyle name="Input 2 3 3 2 2 3 4" xfId="10010"/>
    <cellStyle name="Input 2 3 3 2 2 3 5" xfId="10011"/>
    <cellStyle name="Input 2 3 3 2 2 3 6" xfId="10012"/>
    <cellStyle name="Input 2 3 3 2 2 3 7" xfId="10013"/>
    <cellStyle name="Input 2 3 3 2 2 3 8" xfId="10014"/>
    <cellStyle name="Input 2 3 3 2 2 4" xfId="10015"/>
    <cellStyle name="Input 2 3 3 2 2 4 2" xfId="10016"/>
    <cellStyle name="Input 2 3 3 2 2 4 3" xfId="10017"/>
    <cellStyle name="Input 2 3 3 2 2 4 4" xfId="10018"/>
    <cellStyle name="Input 2 3 3 2 2 4 5" xfId="10019"/>
    <cellStyle name="Input 2 3 3 2 2 4 6" xfId="10020"/>
    <cellStyle name="Input 2 3 3 2 2 5" xfId="10021"/>
    <cellStyle name="Input 2 3 3 2 2 5 2" xfId="10022"/>
    <cellStyle name="Input 2 3 3 2 2 5 3" xfId="10023"/>
    <cellStyle name="Input 2 3 3 2 2 5 4" xfId="10024"/>
    <cellStyle name="Input 2 3 3 2 2 5 5" xfId="10025"/>
    <cellStyle name="Input 2 3 3 2 2 5 6" xfId="10026"/>
    <cellStyle name="Input 2 3 3 2 2 6" xfId="10027"/>
    <cellStyle name="Input 2 3 3 2 2 7" xfId="10028"/>
    <cellStyle name="Input 2 3 3 2 2 8" xfId="10029"/>
    <cellStyle name="Input 2 3 3 2 2 9" xfId="10030"/>
    <cellStyle name="Input 2 3 3 2 3" xfId="10031"/>
    <cellStyle name="Input 2 3 3 2 3 2" xfId="10032"/>
    <cellStyle name="Input 2 3 3 2 3 2 2" xfId="10033"/>
    <cellStyle name="Input 2 3 3 2 3 2 2 2" xfId="10034"/>
    <cellStyle name="Input 2 3 3 2 3 2 2 3" xfId="10035"/>
    <cellStyle name="Input 2 3 3 2 3 2 2 4" xfId="10036"/>
    <cellStyle name="Input 2 3 3 2 3 2 2 5" xfId="10037"/>
    <cellStyle name="Input 2 3 3 2 3 2 2 6" xfId="10038"/>
    <cellStyle name="Input 2 3 3 2 3 2 3" xfId="10039"/>
    <cellStyle name="Input 2 3 3 2 3 2 3 2" xfId="10040"/>
    <cellStyle name="Input 2 3 3 2 3 2 3 3" xfId="10041"/>
    <cellStyle name="Input 2 3 3 2 3 2 3 4" xfId="10042"/>
    <cellStyle name="Input 2 3 3 2 3 2 3 5" xfId="10043"/>
    <cellStyle name="Input 2 3 3 2 3 2 3 6" xfId="10044"/>
    <cellStyle name="Input 2 3 3 2 3 2 4" xfId="10045"/>
    <cellStyle name="Input 2 3 3 2 3 2 5" xfId="10046"/>
    <cellStyle name="Input 2 3 3 2 3 2 6" xfId="10047"/>
    <cellStyle name="Input 2 3 3 2 3 2 7" xfId="10048"/>
    <cellStyle name="Input 2 3 3 2 3 2 8" xfId="10049"/>
    <cellStyle name="Input 2 3 3 2 3 3" xfId="10050"/>
    <cellStyle name="Input 2 3 3 2 3 3 2" xfId="10051"/>
    <cellStyle name="Input 2 3 3 2 3 3 3" xfId="10052"/>
    <cellStyle name="Input 2 3 3 2 3 3 4" xfId="10053"/>
    <cellStyle name="Input 2 3 3 2 3 3 5" xfId="10054"/>
    <cellStyle name="Input 2 3 3 2 3 3 6" xfId="10055"/>
    <cellStyle name="Input 2 3 3 2 3 4" xfId="10056"/>
    <cellStyle name="Input 2 3 3 2 3 4 2" xfId="10057"/>
    <cellStyle name="Input 2 3 3 2 3 4 3" xfId="10058"/>
    <cellStyle name="Input 2 3 3 2 3 4 4" xfId="10059"/>
    <cellStyle name="Input 2 3 3 2 3 4 5" xfId="10060"/>
    <cellStyle name="Input 2 3 3 2 3 4 6" xfId="10061"/>
    <cellStyle name="Input 2 3 3 2 3 5" xfId="10062"/>
    <cellStyle name="Input 2 3 3 2 3 6" xfId="10063"/>
    <cellStyle name="Input 2 3 3 2 3 7" xfId="10064"/>
    <cellStyle name="Input 2 3 3 2 3 8" xfId="10065"/>
    <cellStyle name="Input 2 3 3 2 3 9" xfId="10066"/>
    <cellStyle name="Input 2 3 3 2 4" xfId="10067"/>
    <cellStyle name="Input 2 3 3 2 4 2" xfId="10068"/>
    <cellStyle name="Input 2 3 3 2 4 2 2" xfId="10069"/>
    <cellStyle name="Input 2 3 3 2 4 2 3" xfId="10070"/>
    <cellStyle name="Input 2 3 3 2 4 2 4" xfId="10071"/>
    <cellStyle name="Input 2 3 3 2 4 2 5" xfId="10072"/>
    <cellStyle name="Input 2 3 3 2 4 2 6" xfId="10073"/>
    <cellStyle name="Input 2 3 3 2 4 3" xfId="10074"/>
    <cellStyle name="Input 2 3 3 2 4 3 2" xfId="10075"/>
    <cellStyle name="Input 2 3 3 2 4 3 3" xfId="10076"/>
    <cellStyle name="Input 2 3 3 2 4 3 4" xfId="10077"/>
    <cellStyle name="Input 2 3 3 2 4 3 5" xfId="10078"/>
    <cellStyle name="Input 2 3 3 2 4 3 6" xfId="10079"/>
    <cellStyle name="Input 2 3 3 2 4 4" xfId="10080"/>
    <cellStyle name="Input 2 3 3 2 4 5" xfId="10081"/>
    <cellStyle name="Input 2 3 3 2 4 6" xfId="10082"/>
    <cellStyle name="Input 2 3 3 2 4 7" xfId="10083"/>
    <cellStyle name="Input 2 3 3 2 4 8" xfId="10084"/>
    <cellStyle name="Input 2 3 3 2 5" xfId="10085"/>
    <cellStyle name="Input 2 3 3 2 5 2" xfId="10086"/>
    <cellStyle name="Input 2 3 3 2 5 3" xfId="10087"/>
    <cellStyle name="Input 2 3 3 2 5 4" xfId="10088"/>
    <cellStyle name="Input 2 3 3 2 5 5" xfId="10089"/>
    <cellStyle name="Input 2 3 3 2 5 6" xfId="10090"/>
    <cellStyle name="Input 2 3 3 2 6" xfId="10091"/>
    <cellStyle name="Input 2 3 3 2 6 2" xfId="10092"/>
    <cellStyle name="Input 2 3 3 2 6 3" xfId="10093"/>
    <cellStyle name="Input 2 3 3 2 6 4" xfId="10094"/>
    <cellStyle name="Input 2 3 3 2 6 5" xfId="10095"/>
    <cellStyle name="Input 2 3 3 2 6 6" xfId="10096"/>
    <cellStyle name="Input 2 3 3 2 7" xfId="10097"/>
    <cellStyle name="Input 2 3 3 2 8" xfId="10098"/>
    <cellStyle name="Input 2 3 3 2 9" xfId="10099"/>
    <cellStyle name="Input 2 3 3 3" xfId="10100"/>
    <cellStyle name="Input 2 3 3 3 10" xfId="10101"/>
    <cellStyle name="Input 2 3 3 3 2" xfId="10102"/>
    <cellStyle name="Input 2 3 3 3 2 2" xfId="10103"/>
    <cellStyle name="Input 2 3 3 3 2 2 2" xfId="10104"/>
    <cellStyle name="Input 2 3 3 3 2 2 2 2" xfId="10105"/>
    <cellStyle name="Input 2 3 3 3 2 2 2 3" xfId="10106"/>
    <cellStyle name="Input 2 3 3 3 2 2 2 4" xfId="10107"/>
    <cellStyle name="Input 2 3 3 3 2 2 2 5" xfId="10108"/>
    <cellStyle name="Input 2 3 3 3 2 2 2 6" xfId="10109"/>
    <cellStyle name="Input 2 3 3 3 2 2 3" xfId="10110"/>
    <cellStyle name="Input 2 3 3 3 2 2 3 2" xfId="10111"/>
    <cellStyle name="Input 2 3 3 3 2 2 3 3" xfId="10112"/>
    <cellStyle name="Input 2 3 3 3 2 2 3 4" xfId="10113"/>
    <cellStyle name="Input 2 3 3 3 2 2 3 5" xfId="10114"/>
    <cellStyle name="Input 2 3 3 3 2 2 3 6" xfId="10115"/>
    <cellStyle name="Input 2 3 3 3 2 2 4" xfId="10116"/>
    <cellStyle name="Input 2 3 3 3 2 2 5" xfId="10117"/>
    <cellStyle name="Input 2 3 3 3 2 2 6" xfId="10118"/>
    <cellStyle name="Input 2 3 3 3 2 2 7" xfId="10119"/>
    <cellStyle name="Input 2 3 3 3 2 2 8" xfId="10120"/>
    <cellStyle name="Input 2 3 3 3 2 3" xfId="10121"/>
    <cellStyle name="Input 2 3 3 3 2 3 2" xfId="10122"/>
    <cellStyle name="Input 2 3 3 3 2 3 3" xfId="10123"/>
    <cellStyle name="Input 2 3 3 3 2 3 4" xfId="10124"/>
    <cellStyle name="Input 2 3 3 3 2 3 5" xfId="10125"/>
    <cellStyle name="Input 2 3 3 3 2 3 6" xfId="10126"/>
    <cellStyle name="Input 2 3 3 3 2 4" xfId="10127"/>
    <cellStyle name="Input 2 3 3 3 2 4 2" xfId="10128"/>
    <cellStyle name="Input 2 3 3 3 2 4 3" xfId="10129"/>
    <cellStyle name="Input 2 3 3 3 2 4 4" xfId="10130"/>
    <cellStyle name="Input 2 3 3 3 2 4 5" xfId="10131"/>
    <cellStyle name="Input 2 3 3 3 2 4 6" xfId="10132"/>
    <cellStyle name="Input 2 3 3 3 2 5" xfId="10133"/>
    <cellStyle name="Input 2 3 3 3 2 6" xfId="10134"/>
    <cellStyle name="Input 2 3 3 3 2 7" xfId="10135"/>
    <cellStyle name="Input 2 3 3 3 2 8" xfId="10136"/>
    <cellStyle name="Input 2 3 3 3 2 9" xfId="10137"/>
    <cellStyle name="Input 2 3 3 3 3" xfId="10138"/>
    <cellStyle name="Input 2 3 3 3 3 2" xfId="10139"/>
    <cellStyle name="Input 2 3 3 3 3 2 2" xfId="10140"/>
    <cellStyle name="Input 2 3 3 3 3 2 3" xfId="10141"/>
    <cellStyle name="Input 2 3 3 3 3 2 4" xfId="10142"/>
    <cellStyle name="Input 2 3 3 3 3 2 5" xfId="10143"/>
    <cellStyle name="Input 2 3 3 3 3 2 6" xfId="10144"/>
    <cellStyle name="Input 2 3 3 3 3 3" xfId="10145"/>
    <cellStyle name="Input 2 3 3 3 3 3 2" xfId="10146"/>
    <cellStyle name="Input 2 3 3 3 3 3 3" xfId="10147"/>
    <cellStyle name="Input 2 3 3 3 3 3 4" xfId="10148"/>
    <cellStyle name="Input 2 3 3 3 3 3 5" xfId="10149"/>
    <cellStyle name="Input 2 3 3 3 3 3 6" xfId="10150"/>
    <cellStyle name="Input 2 3 3 3 3 4" xfId="10151"/>
    <cellStyle name="Input 2 3 3 3 3 5" xfId="10152"/>
    <cellStyle name="Input 2 3 3 3 3 6" xfId="10153"/>
    <cellStyle name="Input 2 3 3 3 3 7" xfId="10154"/>
    <cellStyle name="Input 2 3 3 3 3 8" xfId="10155"/>
    <cellStyle name="Input 2 3 3 3 4" xfId="10156"/>
    <cellStyle name="Input 2 3 3 3 4 2" xfId="10157"/>
    <cellStyle name="Input 2 3 3 3 4 3" xfId="10158"/>
    <cellStyle name="Input 2 3 3 3 4 4" xfId="10159"/>
    <cellStyle name="Input 2 3 3 3 4 5" xfId="10160"/>
    <cellStyle name="Input 2 3 3 3 4 6" xfId="10161"/>
    <cellStyle name="Input 2 3 3 3 5" xfId="10162"/>
    <cellStyle name="Input 2 3 3 3 5 2" xfId="10163"/>
    <cellStyle name="Input 2 3 3 3 5 3" xfId="10164"/>
    <cellStyle name="Input 2 3 3 3 5 4" xfId="10165"/>
    <cellStyle name="Input 2 3 3 3 5 5" xfId="10166"/>
    <cellStyle name="Input 2 3 3 3 5 6" xfId="10167"/>
    <cellStyle name="Input 2 3 3 3 6" xfId="10168"/>
    <cellStyle name="Input 2 3 3 3 7" xfId="10169"/>
    <cellStyle name="Input 2 3 3 3 8" xfId="10170"/>
    <cellStyle name="Input 2 3 3 3 9" xfId="10171"/>
    <cellStyle name="Input 2 3 3 4" xfId="10172"/>
    <cellStyle name="Input 2 3 3 4 2" xfId="10173"/>
    <cellStyle name="Input 2 3 3 4 2 2" xfId="10174"/>
    <cellStyle name="Input 2 3 3 4 2 2 2" xfId="10175"/>
    <cellStyle name="Input 2 3 3 4 2 2 3" xfId="10176"/>
    <cellStyle name="Input 2 3 3 4 2 2 4" xfId="10177"/>
    <cellStyle name="Input 2 3 3 4 2 2 5" xfId="10178"/>
    <cellStyle name="Input 2 3 3 4 2 2 6" xfId="10179"/>
    <cellStyle name="Input 2 3 3 4 2 3" xfId="10180"/>
    <cellStyle name="Input 2 3 3 4 2 3 2" xfId="10181"/>
    <cellStyle name="Input 2 3 3 4 2 3 3" xfId="10182"/>
    <cellStyle name="Input 2 3 3 4 2 3 4" xfId="10183"/>
    <cellStyle name="Input 2 3 3 4 2 3 5" xfId="10184"/>
    <cellStyle name="Input 2 3 3 4 2 3 6" xfId="10185"/>
    <cellStyle name="Input 2 3 3 4 2 4" xfId="10186"/>
    <cellStyle name="Input 2 3 3 4 2 5" xfId="10187"/>
    <cellStyle name="Input 2 3 3 4 2 6" xfId="10188"/>
    <cellStyle name="Input 2 3 3 4 2 7" xfId="10189"/>
    <cellStyle name="Input 2 3 3 4 2 8" xfId="10190"/>
    <cellStyle name="Input 2 3 3 4 3" xfId="10191"/>
    <cellStyle name="Input 2 3 3 4 3 2" xfId="10192"/>
    <cellStyle name="Input 2 3 3 4 3 3" xfId="10193"/>
    <cellStyle name="Input 2 3 3 4 3 4" xfId="10194"/>
    <cellStyle name="Input 2 3 3 4 3 5" xfId="10195"/>
    <cellStyle name="Input 2 3 3 4 3 6" xfId="10196"/>
    <cellStyle name="Input 2 3 3 4 4" xfId="10197"/>
    <cellStyle name="Input 2 3 3 4 4 2" xfId="10198"/>
    <cellStyle name="Input 2 3 3 4 4 3" xfId="10199"/>
    <cellStyle name="Input 2 3 3 4 4 4" xfId="10200"/>
    <cellStyle name="Input 2 3 3 4 4 5" xfId="10201"/>
    <cellStyle name="Input 2 3 3 4 4 6" xfId="10202"/>
    <cellStyle name="Input 2 3 3 4 5" xfId="10203"/>
    <cellStyle name="Input 2 3 3 4 6" xfId="10204"/>
    <cellStyle name="Input 2 3 3 4 7" xfId="10205"/>
    <cellStyle name="Input 2 3 3 4 8" xfId="10206"/>
    <cellStyle name="Input 2 3 3 4 9" xfId="10207"/>
    <cellStyle name="Input 2 3 3 5" xfId="10208"/>
    <cellStyle name="Input 2 3 3 5 2" xfId="10209"/>
    <cellStyle name="Input 2 3 3 5 2 2" xfId="10210"/>
    <cellStyle name="Input 2 3 3 5 2 3" xfId="10211"/>
    <cellStyle name="Input 2 3 3 5 2 4" xfId="10212"/>
    <cellStyle name="Input 2 3 3 5 2 5" xfId="10213"/>
    <cellStyle name="Input 2 3 3 5 2 6" xfId="10214"/>
    <cellStyle name="Input 2 3 3 5 3" xfId="10215"/>
    <cellStyle name="Input 2 3 3 5 3 2" xfId="10216"/>
    <cellStyle name="Input 2 3 3 5 3 3" xfId="10217"/>
    <cellStyle name="Input 2 3 3 5 3 4" xfId="10218"/>
    <cellStyle name="Input 2 3 3 5 3 5" xfId="10219"/>
    <cellStyle name="Input 2 3 3 5 3 6" xfId="10220"/>
    <cellStyle name="Input 2 3 3 5 4" xfId="10221"/>
    <cellStyle name="Input 2 3 3 5 5" xfId="10222"/>
    <cellStyle name="Input 2 3 3 5 6" xfId="10223"/>
    <cellStyle name="Input 2 3 3 5 7" xfId="10224"/>
    <cellStyle name="Input 2 3 3 5 8" xfId="10225"/>
    <cellStyle name="Input 2 3 3 6" xfId="10226"/>
    <cellStyle name="Input 2 3 3 6 2" xfId="10227"/>
    <cellStyle name="Input 2 3 3 6 3" xfId="10228"/>
    <cellStyle name="Input 2 3 3 6 4" xfId="10229"/>
    <cellStyle name="Input 2 3 3 6 5" xfId="10230"/>
    <cellStyle name="Input 2 3 3 6 6" xfId="10231"/>
    <cellStyle name="Input 2 3 3 7" xfId="10232"/>
    <cellStyle name="Input 2 3 3 7 2" xfId="10233"/>
    <cellStyle name="Input 2 3 3 7 3" xfId="10234"/>
    <cellStyle name="Input 2 3 3 7 4" xfId="10235"/>
    <cellStyle name="Input 2 3 3 7 5" xfId="10236"/>
    <cellStyle name="Input 2 3 3 7 6" xfId="10237"/>
    <cellStyle name="Input 2 3 3 8" xfId="10238"/>
    <cellStyle name="Input 2 3 3 9" xfId="10239"/>
    <cellStyle name="Input 2 3 4" xfId="10240"/>
    <cellStyle name="Input 2 3 4 10" xfId="10241"/>
    <cellStyle name="Input 2 3 4 11" xfId="10242"/>
    <cellStyle name="Input 2 3 4 2" xfId="10243"/>
    <cellStyle name="Input 2 3 4 2 10" xfId="10244"/>
    <cellStyle name="Input 2 3 4 2 2" xfId="10245"/>
    <cellStyle name="Input 2 3 4 2 2 2" xfId="10246"/>
    <cellStyle name="Input 2 3 4 2 2 2 2" xfId="10247"/>
    <cellStyle name="Input 2 3 4 2 2 2 2 2" xfId="10248"/>
    <cellStyle name="Input 2 3 4 2 2 2 2 3" xfId="10249"/>
    <cellStyle name="Input 2 3 4 2 2 2 2 4" xfId="10250"/>
    <cellStyle name="Input 2 3 4 2 2 2 2 5" xfId="10251"/>
    <cellStyle name="Input 2 3 4 2 2 2 2 6" xfId="10252"/>
    <cellStyle name="Input 2 3 4 2 2 2 3" xfId="10253"/>
    <cellStyle name="Input 2 3 4 2 2 2 3 2" xfId="10254"/>
    <cellStyle name="Input 2 3 4 2 2 2 3 3" xfId="10255"/>
    <cellStyle name="Input 2 3 4 2 2 2 3 4" xfId="10256"/>
    <cellStyle name="Input 2 3 4 2 2 2 3 5" xfId="10257"/>
    <cellStyle name="Input 2 3 4 2 2 2 3 6" xfId="10258"/>
    <cellStyle name="Input 2 3 4 2 2 2 4" xfId="10259"/>
    <cellStyle name="Input 2 3 4 2 2 2 5" xfId="10260"/>
    <cellStyle name="Input 2 3 4 2 2 2 6" xfId="10261"/>
    <cellStyle name="Input 2 3 4 2 2 2 7" xfId="10262"/>
    <cellStyle name="Input 2 3 4 2 2 2 8" xfId="10263"/>
    <cellStyle name="Input 2 3 4 2 2 3" xfId="10264"/>
    <cellStyle name="Input 2 3 4 2 2 3 2" xfId="10265"/>
    <cellStyle name="Input 2 3 4 2 2 3 3" xfId="10266"/>
    <cellStyle name="Input 2 3 4 2 2 3 4" xfId="10267"/>
    <cellStyle name="Input 2 3 4 2 2 3 5" xfId="10268"/>
    <cellStyle name="Input 2 3 4 2 2 3 6" xfId="10269"/>
    <cellStyle name="Input 2 3 4 2 2 4" xfId="10270"/>
    <cellStyle name="Input 2 3 4 2 2 4 2" xfId="10271"/>
    <cellStyle name="Input 2 3 4 2 2 4 3" xfId="10272"/>
    <cellStyle name="Input 2 3 4 2 2 4 4" xfId="10273"/>
    <cellStyle name="Input 2 3 4 2 2 4 5" xfId="10274"/>
    <cellStyle name="Input 2 3 4 2 2 4 6" xfId="10275"/>
    <cellStyle name="Input 2 3 4 2 2 5" xfId="10276"/>
    <cellStyle name="Input 2 3 4 2 2 6" xfId="10277"/>
    <cellStyle name="Input 2 3 4 2 2 7" xfId="10278"/>
    <cellStyle name="Input 2 3 4 2 2 8" xfId="10279"/>
    <cellStyle name="Input 2 3 4 2 2 9" xfId="10280"/>
    <cellStyle name="Input 2 3 4 2 3" xfId="10281"/>
    <cellStyle name="Input 2 3 4 2 3 2" xfId="10282"/>
    <cellStyle name="Input 2 3 4 2 3 2 2" xfId="10283"/>
    <cellStyle name="Input 2 3 4 2 3 2 3" xfId="10284"/>
    <cellStyle name="Input 2 3 4 2 3 2 4" xfId="10285"/>
    <cellStyle name="Input 2 3 4 2 3 2 5" xfId="10286"/>
    <cellStyle name="Input 2 3 4 2 3 2 6" xfId="10287"/>
    <cellStyle name="Input 2 3 4 2 3 3" xfId="10288"/>
    <cellStyle name="Input 2 3 4 2 3 3 2" xfId="10289"/>
    <cellStyle name="Input 2 3 4 2 3 3 3" xfId="10290"/>
    <cellStyle name="Input 2 3 4 2 3 3 4" xfId="10291"/>
    <cellStyle name="Input 2 3 4 2 3 3 5" xfId="10292"/>
    <cellStyle name="Input 2 3 4 2 3 3 6" xfId="10293"/>
    <cellStyle name="Input 2 3 4 2 3 4" xfId="10294"/>
    <cellStyle name="Input 2 3 4 2 3 5" xfId="10295"/>
    <cellStyle name="Input 2 3 4 2 3 6" xfId="10296"/>
    <cellStyle name="Input 2 3 4 2 3 7" xfId="10297"/>
    <cellStyle name="Input 2 3 4 2 3 8" xfId="10298"/>
    <cellStyle name="Input 2 3 4 2 4" xfId="10299"/>
    <cellStyle name="Input 2 3 4 2 4 2" xfId="10300"/>
    <cellStyle name="Input 2 3 4 2 4 3" xfId="10301"/>
    <cellStyle name="Input 2 3 4 2 4 4" xfId="10302"/>
    <cellStyle name="Input 2 3 4 2 4 5" xfId="10303"/>
    <cellStyle name="Input 2 3 4 2 4 6" xfId="10304"/>
    <cellStyle name="Input 2 3 4 2 5" xfId="10305"/>
    <cellStyle name="Input 2 3 4 2 5 2" xfId="10306"/>
    <cellStyle name="Input 2 3 4 2 5 3" xfId="10307"/>
    <cellStyle name="Input 2 3 4 2 5 4" xfId="10308"/>
    <cellStyle name="Input 2 3 4 2 5 5" xfId="10309"/>
    <cellStyle name="Input 2 3 4 2 5 6" xfId="10310"/>
    <cellStyle name="Input 2 3 4 2 6" xfId="10311"/>
    <cellStyle name="Input 2 3 4 2 7" xfId="10312"/>
    <cellStyle name="Input 2 3 4 2 8" xfId="10313"/>
    <cellStyle name="Input 2 3 4 2 9" xfId="10314"/>
    <cellStyle name="Input 2 3 4 3" xfId="10315"/>
    <cellStyle name="Input 2 3 4 3 2" xfId="10316"/>
    <cellStyle name="Input 2 3 4 3 2 2" xfId="10317"/>
    <cellStyle name="Input 2 3 4 3 2 2 2" xfId="10318"/>
    <cellStyle name="Input 2 3 4 3 2 2 3" xfId="10319"/>
    <cellStyle name="Input 2 3 4 3 2 2 4" xfId="10320"/>
    <cellStyle name="Input 2 3 4 3 2 2 5" xfId="10321"/>
    <cellStyle name="Input 2 3 4 3 2 2 6" xfId="10322"/>
    <cellStyle name="Input 2 3 4 3 2 3" xfId="10323"/>
    <cellStyle name="Input 2 3 4 3 2 3 2" xfId="10324"/>
    <cellStyle name="Input 2 3 4 3 2 3 3" xfId="10325"/>
    <cellStyle name="Input 2 3 4 3 2 3 4" xfId="10326"/>
    <cellStyle name="Input 2 3 4 3 2 3 5" xfId="10327"/>
    <cellStyle name="Input 2 3 4 3 2 3 6" xfId="10328"/>
    <cellStyle name="Input 2 3 4 3 2 4" xfId="10329"/>
    <cellStyle name="Input 2 3 4 3 2 5" xfId="10330"/>
    <cellStyle name="Input 2 3 4 3 2 6" xfId="10331"/>
    <cellStyle name="Input 2 3 4 3 2 7" xfId="10332"/>
    <cellStyle name="Input 2 3 4 3 2 8" xfId="10333"/>
    <cellStyle name="Input 2 3 4 3 3" xfId="10334"/>
    <cellStyle name="Input 2 3 4 3 3 2" xfId="10335"/>
    <cellStyle name="Input 2 3 4 3 3 3" xfId="10336"/>
    <cellStyle name="Input 2 3 4 3 3 4" xfId="10337"/>
    <cellStyle name="Input 2 3 4 3 3 5" xfId="10338"/>
    <cellStyle name="Input 2 3 4 3 3 6" xfId="10339"/>
    <cellStyle name="Input 2 3 4 3 4" xfId="10340"/>
    <cellStyle name="Input 2 3 4 3 4 2" xfId="10341"/>
    <cellStyle name="Input 2 3 4 3 4 3" xfId="10342"/>
    <cellStyle name="Input 2 3 4 3 4 4" xfId="10343"/>
    <cellStyle name="Input 2 3 4 3 4 5" xfId="10344"/>
    <cellStyle name="Input 2 3 4 3 4 6" xfId="10345"/>
    <cellStyle name="Input 2 3 4 3 5" xfId="10346"/>
    <cellStyle name="Input 2 3 4 3 6" xfId="10347"/>
    <cellStyle name="Input 2 3 4 3 7" xfId="10348"/>
    <cellStyle name="Input 2 3 4 3 8" xfId="10349"/>
    <cellStyle name="Input 2 3 4 3 9" xfId="10350"/>
    <cellStyle name="Input 2 3 4 4" xfId="10351"/>
    <cellStyle name="Input 2 3 4 4 2" xfId="10352"/>
    <cellStyle name="Input 2 3 4 4 2 2" xfId="10353"/>
    <cellStyle name="Input 2 3 4 4 2 3" xfId="10354"/>
    <cellStyle name="Input 2 3 4 4 2 4" xfId="10355"/>
    <cellStyle name="Input 2 3 4 4 2 5" xfId="10356"/>
    <cellStyle name="Input 2 3 4 4 2 6" xfId="10357"/>
    <cellStyle name="Input 2 3 4 4 3" xfId="10358"/>
    <cellStyle name="Input 2 3 4 4 3 2" xfId="10359"/>
    <cellStyle name="Input 2 3 4 4 3 3" xfId="10360"/>
    <cellStyle name="Input 2 3 4 4 3 4" xfId="10361"/>
    <cellStyle name="Input 2 3 4 4 3 5" xfId="10362"/>
    <cellStyle name="Input 2 3 4 4 3 6" xfId="10363"/>
    <cellStyle name="Input 2 3 4 4 4" xfId="10364"/>
    <cellStyle name="Input 2 3 4 4 5" xfId="10365"/>
    <cellStyle name="Input 2 3 4 4 6" xfId="10366"/>
    <cellStyle name="Input 2 3 4 4 7" xfId="10367"/>
    <cellStyle name="Input 2 3 4 4 8" xfId="10368"/>
    <cellStyle name="Input 2 3 4 5" xfId="10369"/>
    <cellStyle name="Input 2 3 4 5 2" xfId="10370"/>
    <cellStyle name="Input 2 3 4 5 3" xfId="10371"/>
    <cellStyle name="Input 2 3 4 5 4" xfId="10372"/>
    <cellStyle name="Input 2 3 4 5 5" xfId="10373"/>
    <cellStyle name="Input 2 3 4 5 6" xfId="10374"/>
    <cellStyle name="Input 2 3 4 6" xfId="10375"/>
    <cellStyle name="Input 2 3 4 6 2" xfId="10376"/>
    <cellStyle name="Input 2 3 4 6 3" xfId="10377"/>
    <cellStyle name="Input 2 3 4 6 4" xfId="10378"/>
    <cellStyle name="Input 2 3 4 6 5" xfId="10379"/>
    <cellStyle name="Input 2 3 4 6 6" xfId="10380"/>
    <cellStyle name="Input 2 3 4 7" xfId="10381"/>
    <cellStyle name="Input 2 3 4 8" xfId="10382"/>
    <cellStyle name="Input 2 3 4 9" xfId="10383"/>
    <cellStyle name="Input 2 3 5" xfId="10384"/>
    <cellStyle name="Input 2 3 5 10" xfId="10385"/>
    <cellStyle name="Input 2 3 5 2" xfId="10386"/>
    <cellStyle name="Input 2 3 5 2 2" xfId="10387"/>
    <cellStyle name="Input 2 3 5 2 2 2" xfId="10388"/>
    <cellStyle name="Input 2 3 5 2 2 2 2" xfId="10389"/>
    <cellStyle name="Input 2 3 5 2 2 2 3" xfId="10390"/>
    <cellStyle name="Input 2 3 5 2 2 2 4" xfId="10391"/>
    <cellStyle name="Input 2 3 5 2 2 2 5" xfId="10392"/>
    <cellStyle name="Input 2 3 5 2 2 2 6" xfId="10393"/>
    <cellStyle name="Input 2 3 5 2 2 3" xfId="10394"/>
    <cellStyle name="Input 2 3 5 2 2 3 2" xfId="10395"/>
    <cellStyle name="Input 2 3 5 2 2 3 3" xfId="10396"/>
    <cellStyle name="Input 2 3 5 2 2 3 4" xfId="10397"/>
    <cellStyle name="Input 2 3 5 2 2 3 5" xfId="10398"/>
    <cellStyle name="Input 2 3 5 2 2 3 6" xfId="10399"/>
    <cellStyle name="Input 2 3 5 2 2 4" xfId="10400"/>
    <cellStyle name="Input 2 3 5 2 2 5" xfId="10401"/>
    <cellStyle name="Input 2 3 5 2 2 6" xfId="10402"/>
    <cellStyle name="Input 2 3 5 2 2 7" xfId="10403"/>
    <cellStyle name="Input 2 3 5 2 2 8" xfId="10404"/>
    <cellStyle name="Input 2 3 5 2 3" xfId="10405"/>
    <cellStyle name="Input 2 3 5 2 3 2" xfId="10406"/>
    <cellStyle name="Input 2 3 5 2 3 3" xfId="10407"/>
    <cellStyle name="Input 2 3 5 2 3 4" xfId="10408"/>
    <cellStyle name="Input 2 3 5 2 3 5" xfId="10409"/>
    <cellStyle name="Input 2 3 5 2 3 6" xfId="10410"/>
    <cellStyle name="Input 2 3 5 2 4" xfId="10411"/>
    <cellStyle name="Input 2 3 5 2 4 2" xfId="10412"/>
    <cellStyle name="Input 2 3 5 2 4 3" xfId="10413"/>
    <cellStyle name="Input 2 3 5 2 4 4" xfId="10414"/>
    <cellStyle name="Input 2 3 5 2 4 5" xfId="10415"/>
    <cellStyle name="Input 2 3 5 2 4 6" xfId="10416"/>
    <cellStyle name="Input 2 3 5 2 5" xfId="10417"/>
    <cellStyle name="Input 2 3 5 2 6" xfId="10418"/>
    <cellStyle name="Input 2 3 5 2 7" xfId="10419"/>
    <cellStyle name="Input 2 3 5 2 8" xfId="10420"/>
    <cellStyle name="Input 2 3 5 2 9" xfId="10421"/>
    <cellStyle name="Input 2 3 5 3" xfId="10422"/>
    <cellStyle name="Input 2 3 5 3 2" xfId="10423"/>
    <cellStyle name="Input 2 3 5 3 2 2" xfId="10424"/>
    <cellStyle name="Input 2 3 5 3 2 3" xfId="10425"/>
    <cellStyle name="Input 2 3 5 3 2 4" xfId="10426"/>
    <cellStyle name="Input 2 3 5 3 2 5" xfId="10427"/>
    <cellStyle name="Input 2 3 5 3 2 6" xfId="10428"/>
    <cellStyle name="Input 2 3 5 3 3" xfId="10429"/>
    <cellStyle name="Input 2 3 5 3 3 2" xfId="10430"/>
    <cellStyle name="Input 2 3 5 3 3 3" xfId="10431"/>
    <cellStyle name="Input 2 3 5 3 3 4" xfId="10432"/>
    <cellStyle name="Input 2 3 5 3 3 5" xfId="10433"/>
    <cellStyle name="Input 2 3 5 3 3 6" xfId="10434"/>
    <cellStyle name="Input 2 3 5 3 4" xfId="10435"/>
    <cellStyle name="Input 2 3 5 3 5" xfId="10436"/>
    <cellStyle name="Input 2 3 5 3 6" xfId="10437"/>
    <cellStyle name="Input 2 3 5 3 7" xfId="10438"/>
    <cellStyle name="Input 2 3 5 3 8" xfId="10439"/>
    <cellStyle name="Input 2 3 5 4" xfId="10440"/>
    <cellStyle name="Input 2 3 5 4 2" xfId="10441"/>
    <cellStyle name="Input 2 3 5 4 3" xfId="10442"/>
    <cellStyle name="Input 2 3 5 4 4" xfId="10443"/>
    <cellStyle name="Input 2 3 5 4 5" xfId="10444"/>
    <cellStyle name="Input 2 3 5 4 6" xfId="10445"/>
    <cellStyle name="Input 2 3 5 5" xfId="10446"/>
    <cellStyle name="Input 2 3 5 5 2" xfId="10447"/>
    <cellStyle name="Input 2 3 5 5 3" xfId="10448"/>
    <cellStyle name="Input 2 3 5 5 4" xfId="10449"/>
    <cellStyle name="Input 2 3 5 5 5" xfId="10450"/>
    <cellStyle name="Input 2 3 5 5 6" xfId="10451"/>
    <cellStyle name="Input 2 3 5 6" xfId="10452"/>
    <cellStyle name="Input 2 3 5 7" xfId="10453"/>
    <cellStyle name="Input 2 3 5 8" xfId="10454"/>
    <cellStyle name="Input 2 3 5 9" xfId="10455"/>
    <cellStyle name="Input 2 3 6" xfId="10456"/>
    <cellStyle name="Input 2 3 6 2" xfId="10457"/>
    <cellStyle name="Input 2 3 6 2 2" xfId="10458"/>
    <cellStyle name="Input 2 3 6 2 2 2" xfId="10459"/>
    <cellStyle name="Input 2 3 6 2 2 3" xfId="10460"/>
    <cellStyle name="Input 2 3 6 2 2 4" xfId="10461"/>
    <cellStyle name="Input 2 3 6 2 2 5" xfId="10462"/>
    <cellStyle name="Input 2 3 6 2 2 6" xfId="10463"/>
    <cellStyle name="Input 2 3 6 2 3" xfId="10464"/>
    <cellStyle name="Input 2 3 6 2 3 2" xfId="10465"/>
    <cellStyle name="Input 2 3 6 2 3 3" xfId="10466"/>
    <cellStyle name="Input 2 3 6 2 3 4" xfId="10467"/>
    <cellStyle name="Input 2 3 6 2 3 5" xfId="10468"/>
    <cellStyle name="Input 2 3 6 2 3 6" xfId="10469"/>
    <cellStyle name="Input 2 3 6 2 4" xfId="10470"/>
    <cellStyle name="Input 2 3 6 2 5" xfId="10471"/>
    <cellStyle name="Input 2 3 6 2 6" xfId="10472"/>
    <cellStyle name="Input 2 3 6 2 7" xfId="10473"/>
    <cellStyle name="Input 2 3 6 2 8" xfId="10474"/>
    <cellStyle name="Input 2 3 6 3" xfId="10475"/>
    <cellStyle name="Input 2 3 6 3 2" xfId="10476"/>
    <cellStyle name="Input 2 3 6 3 3" xfId="10477"/>
    <cellStyle name="Input 2 3 6 3 4" xfId="10478"/>
    <cellStyle name="Input 2 3 6 3 5" xfId="10479"/>
    <cellStyle name="Input 2 3 6 3 6" xfId="10480"/>
    <cellStyle name="Input 2 3 6 4" xfId="10481"/>
    <cellStyle name="Input 2 3 6 4 2" xfId="10482"/>
    <cellStyle name="Input 2 3 6 4 3" xfId="10483"/>
    <cellStyle name="Input 2 3 6 4 4" xfId="10484"/>
    <cellStyle name="Input 2 3 6 4 5" xfId="10485"/>
    <cellStyle name="Input 2 3 6 4 6" xfId="10486"/>
    <cellStyle name="Input 2 3 6 5" xfId="10487"/>
    <cellStyle name="Input 2 3 6 6" xfId="10488"/>
    <cellStyle name="Input 2 3 6 7" xfId="10489"/>
    <cellStyle name="Input 2 3 6 8" xfId="10490"/>
    <cellStyle name="Input 2 3 6 9" xfId="10491"/>
    <cellStyle name="Input 2 3 7" xfId="10492"/>
    <cellStyle name="Input 2 3 7 2" xfId="10493"/>
    <cellStyle name="Input 2 3 7 2 2" xfId="10494"/>
    <cellStyle name="Input 2 3 7 2 3" xfId="10495"/>
    <cellStyle name="Input 2 3 7 2 4" xfId="10496"/>
    <cellStyle name="Input 2 3 7 2 5" xfId="10497"/>
    <cellStyle name="Input 2 3 7 2 6" xfId="10498"/>
    <cellStyle name="Input 2 3 7 3" xfId="10499"/>
    <cellStyle name="Input 2 3 7 3 2" xfId="10500"/>
    <cellStyle name="Input 2 3 7 3 3" xfId="10501"/>
    <cellStyle name="Input 2 3 7 3 4" xfId="10502"/>
    <cellStyle name="Input 2 3 7 3 5" xfId="10503"/>
    <cellStyle name="Input 2 3 7 3 6" xfId="10504"/>
    <cellStyle name="Input 2 3 7 4" xfId="10505"/>
    <cellStyle name="Input 2 3 7 5" xfId="10506"/>
    <cellStyle name="Input 2 3 7 6" xfId="10507"/>
    <cellStyle name="Input 2 3 7 7" xfId="10508"/>
    <cellStyle name="Input 2 3 7 8" xfId="10509"/>
    <cellStyle name="Input 2 3 8" xfId="10510"/>
    <cellStyle name="Input 2 3 8 2" xfId="10511"/>
    <cellStyle name="Input 2 3 8 3" xfId="10512"/>
    <cellStyle name="Input 2 3 8 4" xfId="10513"/>
    <cellStyle name="Input 2 3 8 5" xfId="10514"/>
    <cellStyle name="Input 2 3 8 6" xfId="10515"/>
    <cellStyle name="Input 2 3 9" xfId="10516"/>
    <cellStyle name="Input 2 3 9 2" xfId="10517"/>
    <cellStyle name="Input 2 3 9 3" xfId="10518"/>
    <cellStyle name="Input 2 3 9 4" xfId="10519"/>
    <cellStyle name="Input 2 3 9 5" xfId="10520"/>
    <cellStyle name="Input 2 3 9 6" xfId="10521"/>
    <cellStyle name="Input 2 4" xfId="10522"/>
    <cellStyle name="Input 2 4 10" xfId="10523"/>
    <cellStyle name="Input 2 4 11" xfId="10524"/>
    <cellStyle name="Input 2 4 12" xfId="10525"/>
    <cellStyle name="Input 2 4 13" xfId="10526"/>
    <cellStyle name="Input 2 4 2" xfId="10527"/>
    <cellStyle name="Input 2 4 2 10" xfId="10528"/>
    <cellStyle name="Input 2 4 2 11" xfId="10529"/>
    <cellStyle name="Input 2 4 2 12" xfId="10530"/>
    <cellStyle name="Input 2 4 2 2" xfId="10531"/>
    <cellStyle name="Input 2 4 2 2 10" xfId="10532"/>
    <cellStyle name="Input 2 4 2 2 11" xfId="10533"/>
    <cellStyle name="Input 2 4 2 2 2" xfId="10534"/>
    <cellStyle name="Input 2 4 2 2 2 10" xfId="10535"/>
    <cellStyle name="Input 2 4 2 2 2 2" xfId="10536"/>
    <cellStyle name="Input 2 4 2 2 2 2 2" xfId="10537"/>
    <cellStyle name="Input 2 4 2 2 2 2 2 2" xfId="10538"/>
    <cellStyle name="Input 2 4 2 2 2 2 2 2 2" xfId="10539"/>
    <cellStyle name="Input 2 4 2 2 2 2 2 2 3" xfId="10540"/>
    <cellStyle name="Input 2 4 2 2 2 2 2 2 4" xfId="10541"/>
    <cellStyle name="Input 2 4 2 2 2 2 2 2 5" xfId="10542"/>
    <cellStyle name="Input 2 4 2 2 2 2 2 2 6" xfId="10543"/>
    <cellStyle name="Input 2 4 2 2 2 2 2 3" xfId="10544"/>
    <cellStyle name="Input 2 4 2 2 2 2 2 3 2" xfId="10545"/>
    <cellStyle name="Input 2 4 2 2 2 2 2 3 3" xfId="10546"/>
    <cellStyle name="Input 2 4 2 2 2 2 2 3 4" xfId="10547"/>
    <cellStyle name="Input 2 4 2 2 2 2 2 3 5" xfId="10548"/>
    <cellStyle name="Input 2 4 2 2 2 2 2 3 6" xfId="10549"/>
    <cellStyle name="Input 2 4 2 2 2 2 2 4" xfId="10550"/>
    <cellStyle name="Input 2 4 2 2 2 2 2 5" xfId="10551"/>
    <cellStyle name="Input 2 4 2 2 2 2 2 6" xfId="10552"/>
    <cellStyle name="Input 2 4 2 2 2 2 2 7" xfId="10553"/>
    <cellStyle name="Input 2 4 2 2 2 2 2 8" xfId="10554"/>
    <cellStyle name="Input 2 4 2 2 2 2 3" xfId="10555"/>
    <cellStyle name="Input 2 4 2 2 2 2 3 2" xfId="10556"/>
    <cellStyle name="Input 2 4 2 2 2 2 3 3" xfId="10557"/>
    <cellStyle name="Input 2 4 2 2 2 2 3 4" xfId="10558"/>
    <cellStyle name="Input 2 4 2 2 2 2 3 5" xfId="10559"/>
    <cellStyle name="Input 2 4 2 2 2 2 3 6" xfId="10560"/>
    <cellStyle name="Input 2 4 2 2 2 2 4" xfId="10561"/>
    <cellStyle name="Input 2 4 2 2 2 2 4 2" xfId="10562"/>
    <cellStyle name="Input 2 4 2 2 2 2 4 3" xfId="10563"/>
    <cellStyle name="Input 2 4 2 2 2 2 4 4" xfId="10564"/>
    <cellStyle name="Input 2 4 2 2 2 2 4 5" xfId="10565"/>
    <cellStyle name="Input 2 4 2 2 2 2 4 6" xfId="10566"/>
    <cellStyle name="Input 2 4 2 2 2 2 5" xfId="10567"/>
    <cellStyle name="Input 2 4 2 2 2 2 6" xfId="10568"/>
    <cellStyle name="Input 2 4 2 2 2 2 7" xfId="10569"/>
    <cellStyle name="Input 2 4 2 2 2 2 8" xfId="10570"/>
    <cellStyle name="Input 2 4 2 2 2 2 9" xfId="10571"/>
    <cellStyle name="Input 2 4 2 2 2 3" xfId="10572"/>
    <cellStyle name="Input 2 4 2 2 2 3 2" xfId="10573"/>
    <cellStyle name="Input 2 4 2 2 2 3 2 2" xfId="10574"/>
    <cellStyle name="Input 2 4 2 2 2 3 2 3" xfId="10575"/>
    <cellStyle name="Input 2 4 2 2 2 3 2 4" xfId="10576"/>
    <cellStyle name="Input 2 4 2 2 2 3 2 5" xfId="10577"/>
    <cellStyle name="Input 2 4 2 2 2 3 2 6" xfId="10578"/>
    <cellStyle name="Input 2 4 2 2 2 3 3" xfId="10579"/>
    <cellStyle name="Input 2 4 2 2 2 3 3 2" xfId="10580"/>
    <cellStyle name="Input 2 4 2 2 2 3 3 3" xfId="10581"/>
    <cellStyle name="Input 2 4 2 2 2 3 3 4" xfId="10582"/>
    <cellStyle name="Input 2 4 2 2 2 3 3 5" xfId="10583"/>
    <cellStyle name="Input 2 4 2 2 2 3 3 6" xfId="10584"/>
    <cellStyle name="Input 2 4 2 2 2 3 4" xfId="10585"/>
    <cellStyle name="Input 2 4 2 2 2 3 5" xfId="10586"/>
    <cellStyle name="Input 2 4 2 2 2 3 6" xfId="10587"/>
    <cellStyle name="Input 2 4 2 2 2 3 7" xfId="10588"/>
    <cellStyle name="Input 2 4 2 2 2 3 8" xfId="10589"/>
    <cellStyle name="Input 2 4 2 2 2 4" xfId="10590"/>
    <cellStyle name="Input 2 4 2 2 2 4 2" xfId="10591"/>
    <cellStyle name="Input 2 4 2 2 2 4 3" xfId="10592"/>
    <cellStyle name="Input 2 4 2 2 2 4 4" xfId="10593"/>
    <cellStyle name="Input 2 4 2 2 2 4 5" xfId="10594"/>
    <cellStyle name="Input 2 4 2 2 2 4 6" xfId="10595"/>
    <cellStyle name="Input 2 4 2 2 2 5" xfId="10596"/>
    <cellStyle name="Input 2 4 2 2 2 5 2" xfId="10597"/>
    <cellStyle name="Input 2 4 2 2 2 5 3" xfId="10598"/>
    <cellStyle name="Input 2 4 2 2 2 5 4" xfId="10599"/>
    <cellStyle name="Input 2 4 2 2 2 5 5" xfId="10600"/>
    <cellStyle name="Input 2 4 2 2 2 5 6" xfId="10601"/>
    <cellStyle name="Input 2 4 2 2 2 6" xfId="10602"/>
    <cellStyle name="Input 2 4 2 2 2 7" xfId="10603"/>
    <cellStyle name="Input 2 4 2 2 2 8" xfId="10604"/>
    <cellStyle name="Input 2 4 2 2 2 9" xfId="10605"/>
    <cellStyle name="Input 2 4 2 2 3" xfId="10606"/>
    <cellStyle name="Input 2 4 2 2 3 2" xfId="10607"/>
    <cellStyle name="Input 2 4 2 2 3 2 2" xfId="10608"/>
    <cellStyle name="Input 2 4 2 2 3 2 2 2" xfId="10609"/>
    <cellStyle name="Input 2 4 2 2 3 2 2 3" xfId="10610"/>
    <cellStyle name="Input 2 4 2 2 3 2 2 4" xfId="10611"/>
    <cellStyle name="Input 2 4 2 2 3 2 2 5" xfId="10612"/>
    <cellStyle name="Input 2 4 2 2 3 2 2 6" xfId="10613"/>
    <cellStyle name="Input 2 4 2 2 3 2 3" xfId="10614"/>
    <cellStyle name="Input 2 4 2 2 3 2 3 2" xfId="10615"/>
    <cellStyle name="Input 2 4 2 2 3 2 3 3" xfId="10616"/>
    <cellStyle name="Input 2 4 2 2 3 2 3 4" xfId="10617"/>
    <cellStyle name="Input 2 4 2 2 3 2 3 5" xfId="10618"/>
    <cellStyle name="Input 2 4 2 2 3 2 3 6" xfId="10619"/>
    <cellStyle name="Input 2 4 2 2 3 2 4" xfId="10620"/>
    <cellStyle name="Input 2 4 2 2 3 2 5" xfId="10621"/>
    <cellStyle name="Input 2 4 2 2 3 2 6" xfId="10622"/>
    <cellStyle name="Input 2 4 2 2 3 2 7" xfId="10623"/>
    <cellStyle name="Input 2 4 2 2 3 2 8" xfId="10624"/>
    <cellStyle name="Input 2 4 2 2 3 3" xfId="10625"/>
    <cellStyle name="Input 2 4 2 2 3 3 2" xfId="10626"/>
    <cellStyle name="Input 2 4 2 2 3 3 3" xfId="10627"/>
    <cellStyle name="Input 2 4 2 2 3 3 4" xfId="10628"/>
    <cellStyle name="Input 2 4 2 2 3 3 5" xfId="10629"/>
    <cellStyle name="Input 2 4 2 2 3 3 6" xfId="10630"/>
    <cellStyle name="Input 2 4 2 2 3 4" xfId="10631"/>
    <cellStyle name="Input 2 4 2 2 3 4 2" xfId="10632"/>
    <cellStyle name="Input 2 4 2 2 3 4 3" xfId="10633"/>
    <cellStyle name="Input 2 4 2 2 3 4 4" xfId="10634"/>
    <cellStyle name="Input 2 4 2 2 3 4 5" xfId="10635"/>
    <cellStyle name="Input 2 4 2 2 3 4 6" xfId="10636"/>
    <cellStyle name="Input 2 4 2 2 3 5" xfId="10637"/>
    <cellStyle name="Input 2 4 2 2 3 6" xfId="10638"/>
    <cellStyle name="Input 2 4 2 2 3 7" xfId="10639"/>
    <cellStyle name="Input 2 4 2 2 3 8" xfId="10640"/>
    <cellStyle name="Input 2 4 2 2 3 9" xfId="10641"/>
    <cellStyle name="Input 2 4 2 2 4" xfId="10642"/>
    <cellStyle name="Input 2 4 2 2 4 2" xfId="10643"/>
    <cellStyle name="Input 2 4 2 2 4 2 2" xfId="10644"/>
    <cellStyle name="Input 2 4 2 2 4 2 3" xfId="10645"/>
    <cellStyle name="Input 2 4 2 2 4 2 4" xfId="10646"/>
    <cellStyle name="Input 2 4 2 2 4 2 5" xfId="10647"/>
    <cellStyle name="Input 2 4 2 2 4 2 6" xfId="10648"/>
    <cellStyle name="Input 2 4 2 2 4 3" xfId="10649"/>
    <cellStyle name="Input 2 4 2 2 4 3 2" xfId="10650"/>
    <cellStyle name="Input 2 4 2 2 4 3 3" xfId="10651"/>
    <cellStyle name="Input 2 4 2 2 4 3 4" xfId="10652"/>
    <cellStyle name="Input 2 4 2 2 4 3 5" xfId="10653"/>
    <cellStyle name="Input 2 4 2 2 4 3 6" xfId="10654"/>
    <cellStyle name="Input 2 4 2 2 4 4" xfId="10655"/>
    <cellStyle name="Input 2 4 2 2 4 5" xfId="10656"/>
    <cellStyle name="Input 2 4 2 2 4 6" xfId="10657"/>
    <cellStyle name="Input 2 4 2 2 4 7" xfId="10658"/>
    <cellStyle name="Input 2 4 2 2 4 8" xfId="10659"/>
    <cellStyle name="Input 2 4 2 2 5" xfId="10660"/>
    <cellStyle name="Input 2 4 2 2 5 2" xfId="10661"/>
    <cellStyle name="Input 2 4 2 2 5 3" xfId="10662"/>
    <cellStyle name="Input 2 4 2 2 5 4" xfId="10663"/>
    <cellStyle name="Input 2 4 2 2 5 5" xfId="10664"/>
    <cellStyle name="Input 2 4 2 2 5 6" xfId="10665"/>
    <cellStyle name="Input 2 4 2 2 6" xfId="10666"/>
    <cellStyle name="Input 2 4 2 2 6 2" xfId="10667"/>
    <cellStyle name="Input 2 4 2 2 6 3" xfId="10668"/>
    <cellStyle name="Input 2 4 2 2 6 4" xfId="10669"/>
    <cellStyle name="Input 2 4 2 2 6 5" xfId="10670"/>
    <cellStyle name="Input 2 4 2 2 6 6" xfId="10671"/>
    <cellStyle name="Input 2 4 2 2 7" xfId="10672"/>
    <cellStyle name="Input 2 4 2 2 8" xfId="10673"/>
    <cellStyle name="Input 2 4 2 2 9" xfId="10674"/>
    <cellStyle name="Input 2 4 2 3" xfId="10675"/>
    <cellStyle name="Input 2 4 2 3 10" xfId="10676"/>
    <cellStyle name="Input 2 4 2 3 2" xfId="10677"/>
    <cellStyle name="Input 2 4 2 3 2 2" xfId="10678"/>
    <cellStyle name="Input 2 4 2 3 2 2 2" xfId="10679"/>
    <cellStyle name="Input 2 4 2 3 2 2 2 2" xfId="10680"/>
    <cellStyle name="Input 2 4 2 3 2 2 2 3" xfId="10681"/>
    <cellStyle name="Input 2 4 2 3 2 2 2 4" xfId="10682"/>
    <cellStyle name="Input 2 4 2 3 2 2 2 5" xfId="10683"/>
    <cellStyle name="Input 2 4 2 3 2 2 2 6" xfId="10684"/>
    <cellStyle name="Input 2 4 2 3 2 2 3" xfId="10685"/>
    <cellStyle name="Input 2 4 2 3 2 2 3 2" xfId="10686"/>
    <cellStyle name="Input 2 4 2 3 2 2 3 3" xfId="10687"/>
    <cellStyle name="Input 2 4 2 3 2 2 3 4" xfId="10688"/>
    <cellStyle name="Input 2 4 2 3 2 2 3 5" xfId="10689"/>
    <cellStyle name="Input 2 4 2 3 2 2 3 6" xfId="10690"/>
    <cellStyle name="Input 2 4 2 3 2 2 4" xfId="10691"/>
    <cellStyle name="Input 2 4 2 3 2 2 5" xfId="10692"/>
    <cellStyle name="Input 2 4 2 3 2 2 6" xfId="10693"/>
    <cellStyle name="Input 2 4 2 3 2 2 7" xfId="10694"/>
    <cellStyle name="Input 2 4 2 3 2 2 8" xfId="10695"/>
    <cellStyle name="Input 2 4 2 3 2 3" xfId="10696"/>
    <cellStyle name="Input 2 4 2 3 2 3 2" xfId="10697"/>
    <cellStyle name="Input 2 4 2 3 2 3 3" xfId="10698"/>
    <cellStyle name="Input 2 4 2 3 2 3 4" xfId="10699"/>
    <cellStyle name="Input 2 4 2 3 2 3 5" xfId="10700"/>
    <cellStyle name="Input 2 4 2 3 2 3 6" xfId="10701"/>
    <cellStyle name="Input 2 4 2 3 2 4" xfId="10702"/>
    <cellStyle name="Input 2 4 2 3 2 4 2" xfId="10703"/>
    <cellStyle name="Input 2 4 2 3 2 4 3" xfId="10704"/>
    <cellStyle name="Input 2 4 2 3 2 4 4" xfId="10705"/>
    <cellStyle name="Input 2 4 2 3 2 4 5" xfId="10706"/>
    <cellStyle name="Input 2 4 2 3 2 4 6" xfId="10707"/>
    <cellStyle name="Input 2 4 2 3 2 5" xfId="10708"/>
    <cellStyle name="Input 2 4 2 3 2 6" xfId="10709"/>
    <cellStyle name="Input 2 4 2 3 2 7" xfId="10710"/>
    <cellStyle name="Input 2 4 2 3 2 8" xfId="10711"/>
    <cellStyle name="Input 2 4 2 3 2 9" xfId="10712"/>
    <cellStyle name="Input 2 4 2 3 3" xfId="10713"/>
    <cellStyle name="Input 2 4 2 3 3 2" xfId="10714"/>
    <cellStyle name="Input 2 4 2 3 3 2 2" xfId="10715"/>
    <cellStyle name="Input 2 4 2 3 3 2 3" xfId="10716"/>
    <cellStyle name="Input 2 4 2 3 3 2 4" xfId="10717"/>
    <cellStyle name="Input 2 4 2 3 3 2 5" xfId="10718"/>
    <cellStyle name="Input 2 4 2 3 3 2 6" xfId="10719"/>
    <cellStyle name="Input 2 4 2 3 3 3" xfId="10720"/>
    <cellStyle name="Input 2 4 2 3 3 3 2" xfId="10721"/>
    <cellStyle name="Input 2 4 2 3 3 3 3" xfId="10722"/>
    <cellStyle name="Input 2 4 2 3 3 3 4" xfId="10723"/>
    <cellStyle name="Input 2 4 2 3 3 3 5" xfId="10724"/>
    <cellStyle name="Input 2 4 2 3 3 3 6" xfId="10725"/>
    <cellStyle name="Input 2 4 2 3 3 4" xfId="10726"/>
    <cellStyle name="Input 2 4 2 3 3 5" xfId="10727"/>
    <cellStyle name="Input 2 4 2 3 3 6" xfId="10728"/>
    <cellStyle name="Input 2 4 2 3 3 7" xfId="10729"/>
    <cellStyle name="Input 2 4 2 3 3 8" xfId="10730"/>
    <cellStyle name="Input 2 4 2 3 4" xfId="10731"/>
    <cellStyle name="Input 2 4 2 3 4 2" xfId="10732"/>
    <cellStyle name="Input 2 4 2 3 4 3" xfId="10733"/>
    <cellStyle name="Input 2 4 2 3 4 4" xfId="10734"/>
    <cellStyle name="Input 2 4 2 3 4 5" xfId="10735"/>
    <cellStyle name="Input 2 4 2 3 4 6" xfId="10736"/>
    <cellStyle name="Input 2 4 2 3 5" xfId="10737"/>
    <cellStyle name="Input 2 4 2 3 5 2" xfId="10738"/>
    <cellStyle name="Input 2 4 2 3 5 3" xfId="10739"/>
    <cellStyle name="Input 2 4 2 3 5 4" xfId="10740"/>
    <cellStyle name="Input 2 4 2 3 5 5" xfId="10741"/>
    <cellStyle name="Input 2 4 2 3 5 6" xfId="10742"/>
    <cellStyle name="Input 2 4 2 3 6" xfId="10743"/>
    <cellStyle name="Input 2 4 2 3 7" xfId="10744"/>
    <cellStyle name="Input 2 4 2 3 8" xfId="10745"/>
    <cellStyle name="Input 2 4 2 3 9" xfId="10746"/>
    <cellStyle name="Input 2 4 2 4" xfId="10747"/>
    <cellStyle name="Input 2 4 2 4 2" xfId="10748"/>
    <cellStyle name="Input 2 4 2 4 2 2" xfId="10749"/>
    <cellStyle name="Input 2 4 2 4 2 2 2" xfId="10750"/>
    <cellStyle name="Input 2 4 2 4 2 2 3" xfId="10751"/>
    <cellStyle name="Input 2 4 2 4 2 2 4" xfId="10752"/>
    <cellStyle name="Input 2 4 2 4 2 2 5" xfId="10753"/>
    <cellStyle name="Input 2 4 2 4 2 2 6" xfId="10754"/>
    <cellStyle name="Input 2 4 2 4 2 3" xfId="10755"/>
    <cellStyle name="Input 2 4 2 4 2 3 2" xfId="10756"/>
    <cellStyle name="Input 2 4 2 4 2 3 3" xfId="10757"/>
    <cellStyle name="Input 2 4 2 4 2 3 4" xfId="10758"/>
    <cellStyle name="Input 2 4 2 4 2 3 5" xfId="10759"/>
    <cellStyle name="Input 2 4 2 4 2 3 6" xfId="10760"/>
    <cellStyle name="Input 2 4 2 4 2 4" xfId="10761"/>
    <cellStyle name="Input 2 4 2 4 2 5" xfId="10762"/>
    <cellStyle name="Input 2 4 2 4 2 6" xfId="10763"/>
    <cellStyle name="Input 2 4 2 4 2 7" xfId="10764"/>
    <cellStyle name="Input 2 4 2 4 2 8" xfId="10765"/>
    <cellStyle name="Input 2 4 2 4 3" xfId="10766"/>
    <cellStyle name="Input 2 4 2 4 3 2" xfId="10767"/>
    <cellStyle name="Input 2 4 2 4 3 3" xfId="10768"/>
    <cellStyle name="Input 2 4 2 4 3 4" xfId="10769"/>
    <cellStyle name="Input 2 4 2 4 3 5" xfId="10770"/>
    <cellStyle name="Input 2 4 2 4 3 6" xfId="10771"/>
    <cellStyle name="Input 2 4 2 4 4" xfId="10772"/>
    <cellStyle name="Input 2 4 2 4 4 2" xfId="10773"/>
    <cellStyle name="Input 2 4 2 4 4 3" xfId="10774"/>
    <cellStyle name="Input 2 4 2 4 4 4" xfId="10775"/>
    <cellStyle name="Input 2 4 2 4 4 5" xfId="10776"/>
    <cellStyle name="Input 2 4 2 4 4 6" xfId="10777"/>
    <cellStyle name="Input 2 4 2 4 5" xfId="10778"/>
    <cellStyle name="Input 2 4 2 4 6" xfId="10779"/>
    <cellStyle name="Input 2 4 2 4 7" xfId="10780"/>
    <cellStyle name="Input 2 4 2 4 8" xfId="10781"/>
    <cellStyle name="Input 2 4 2 4 9" xfId="10782"/>
    <cellStyle name="Input 2 4 2 5" xfId="10783"/>
    <cellStyle name="Input 2 4 2 5 2" xfId="10784"/>
    <cellStyle name="Input 2 4 2 5 2 2" xfId="10785"/>
    <cellStyle name="Input 2 4 2 5 2 3" xfId="10786"/>
    <cellStyle name="Input 2 4 2 5 2 4" xfId="10787"/>
    <cellStyle name="Input 2 4 2 5 2 5" xfId="10788"/>
    <cellStyle name="Input 2 4 2 5 2 6" xfId="10789"/>
    <cellStyle name="Input 2 4 2 5 3" xfId="10790"/>
    <cellStyle name="Input 2 4 2 5 3 2" xfId="10791"/>
    <cellStyle name="Input 2 4 2 5 3 3" xfId="10792"/>
    <cellStyle name="Input 2 4 2 5 3 4" xfId="10793"/>
    <cellStyle name="Input 2 4 2 5 3 5" xfId="10794"/>
    <cellStyle name="Input 2 4 2 5 3 6" xfId="10795"/>
    <cellStyle name="Input 2 4 2 5 4" xfId="10796"/>
    <cellStyle name="Input 2 4 2 5 5" xfId="10797"/>
    <cellStyle name="Input 2 4 2 5 6" xfId="10798"/>
    <cellStyle name="Input 2 4 2 5 7" xfId="10799"/>
    <cellStyle name="Input 2 4 2 5 8" xfId="10800"/>
    <cellStyle name="Input 2 4 2 6" xfId="10801"/>
    <cellStyle name="Input 2 4 2 6 2" xfId="10802"/>
    <cellStyle name="Input 2 4 2 6 3" xfId="10803"/>
    <cellStyle name="Input 2 4 2 6 4" xfId="10804"/>
    <cellStyle name="Input 2 4 2 6 5" xfId="10805"/>
    <cellStyle name="Input 2 4 2 6 6" xfId="10806"/>
    <cellStyle name="Input 2 4 2 7" xfId="10807"/>
    <cellStyle name="Input 2 4 2 7 2" xfId="10808"/>
    <cellStyle name="Input 2 4 2 7 3" xfId="10809"/>
    <cellStyle name="Input 2 4 2 7 4" xfId="10810"/>
    <cellStyle name="Input 2 4 2 7 5" xfId="10811"/>
    <cellStyle name="Input 2 4 2 7 6" xfId="10812"/>
    <cellStyle name="Input 2 4 2 8" xfId="10813"/>
    <cellStyle name="Input 2 4 2 9" xfId="10814"/>
    <cellStyle name="Input 2 4 3" xfId="10815"/>
    <cellStyle name="Input 2 4 3 10" xfId="10816"/>
    <cellStyle name="Input 2 4 3 11" xfId="10817"/>
    <cellStyle name="Input 2 4 3 2" xfId="10818"/>
    <cellStyle name="Input 2 4 3 2 10" xfId="10819"/>
    <cellStyle name="Input 2 4 3 2 2" xfId="10820"/>
    <cellStyle name="Input 2 4 3 2 2 2" xfId="10821"/>
    <cellStyle name="Input 2 4 3 2 2 2 2" xfId="10822"/>
    <cellStyle name="Input 2 4 3 2 2 2 2 2" xfId="10823"/>
    <cellStyle name="Input 2 4 3 2 2 2 2 3" xfId="10824"/>
    <cellStyle name="Input 2 4 3 2 2 2 2 4" xfId="10825"/>
    <cellStyle name="Input 2 4 3 2 2 2 2 5" xfId="10826"/>
    <cellStyle name="Input 2 4 3 2 2 2 2 6" xfId="10827"/>
    <cellStyle name="Input 2 4 3 2 2 2 3" xfId="10828"/>
    <cellStyle name="Input 2 4 3 2 2 2 3 2" xfId="10829"/>
    <cellStyle name="Input 2 4 3 2 2 2 3 3" xfId="10830"/>
    <cellStyle name="Input 2 4 3 2 2 2 3 4" xfId="10831"/>
    <cellStyle name="Input 2 4 3 2 2 2 3 5" xfId="10832"/>
    <cellStyle name="Input 2 4 3 2 2 2 3 6" xfId="10833"/>
    <cellStyle name="Input 2 4 3 2 2 2 4" xfId="10834"/>
    <cellStyle name="Input 2 4 3 2 2 2 5" xfId="10835"/>
    <cellStyle name="Input 2 4 3 2 2 2 6" xfId="10836"/>
    <cellStyle name="Input 2 4 3 2 2 2 7" xfId="10837"/>
    <cellStyle name="Input 2 4 3 2 2 2 8" xfId="10838"/>
    <cellStyle name="Input 2 4 3 2 2 3" xfId="10839"/>
    <cellStyle name="Input 2 4 3 2 2 3 2" xfId="10840"/>
    <cellStyle name="Input 2 4 3 2 2 3 3" xfId="10841"/>
    <cellStyle name="Input 2 4 3 2 2 3 4" xfId="10842"/>
    <cellStyle name="Input 2 4 3 2 2 3 5" xfId="10843"/>
    <cellStyle name="Input 2 4 3 2 2 3 6" xfId="10844"/>
    <cellStyle name="Input 2 4 3 2 2 4" xfId="10845"/>
    <cellStyle name="Input 2 4 3 2 2 4 2" xfId="10846"/>
    <cellStyle name="Input 2 4 3 2 2 4 3" xfId="10847"/>
    <cellStyle name="Input 2 4 3 2 2 4 4" xfId="10848"/>
    <cellStyle name="Input 2 4 3 2 2 4 5" xfId="10849"/>
    <cellStyle name="Input 2 4 3 2 2 4 6" xfId="10850"/>
    <cellStyle name="Input 2 4 3 2 2 5" xfId="10851"/>
    <cellStyle name="Input 2 4 3 2 2 6" xfId="10852"/>
    <cellStyle name="Input 2 4 3 2 2 7" xfId="10853"/>
    <cellStyle name="Input 2 4 3 2 2 8" xfId="10854"/>
    <cellStyle name="Input 2 4 3 2 2 9" xfId="10855"/>
    <cellStyle name="Input 2 4 3 2 3" xfId="10856"/>
    <cellStyle name="Input 2 4 3 2 3 2" xfId="10857"/>
    <cellStyle name="Input 2 4 3 2 3 2 2" xfId="10858"/>
    <cellStyle name="Input 2 4 3 2 3 2 3" xfId="10859"/>
    <cellStyle name="Input 2 4 3 2 3 2 4" xfId="10860"/>
    <cellStyle name="Input 2 4 3 2 3 2 5" xfId="10861"/>
    <cellStyle name="Input 2 4 3 2 3 2 6" xfId="10862"/>
    <cellStyle name="Input 2 4 3 2 3 3" xfId="10863"/>
    <cellStyle name="Input 2 4 3 2 3 3 2" xfId="10864"/>
    <cellStyle name="Input 2 4 3 2 3 3 3" xfId="10865"/>
    <cellStyle name="Input 2 4 3 2 3 3 4" xfId="10866"/>
    <cellStyle name="Input 2 4 3 2 3 3 5" xfId="10867"/>
    <cellStyle name="Input 2 4 3 2 3 3 6" xfId="10868"/>
    <cellStyle name="Input 2 4 3 2 3 4" xfId="10869"/>
    <cellStyle name="Input 2 4 3 2 3 5" xfId="10870"/>
    <cellStyle name="Input 2 4 3 2 3 6" xfId="10871"/>
    <cellStyle name="Input 2 4 3 2 3 7" xfId="10872"/>
    <cellStyle name="Input 2 4 3 2 3 8" xfId="10873"/>
    <cellStyle name="Input 2 4 3 2 4" xfId="10874"/>
    <cellStyle name="Input 2 4 3 2 4 2" xfId="10875"/>
    <cellStyle name="Input 2 4 3 2 4 3" xfId="10876"/>
    <cellStyle name="Input 2 4 3 2 4 4" xfId="10877"/>
    <cellStyle name="Input 2 4 3 2 4 5" xfId="10878"/>
    <cellStyle name="Input 2 4 3 2 4 6" xfId="10879"/>
    <cellStyle name="Input 2 4 3 2 5" xfId="10880"/>
    <cellStyle name="Input 2 4 3 2 5 2" xfId="10881"/>
    <cellStyle name="Input 2 4 3 2 5 3" xfId="10882"/>
    <cellStyle name="Input 2 4 3 2 5 4" xfId="10883"/>
    <cellStyle name="Input 2 4 3 2 5 5" xfId="10884"/>
    <cellStyle name="Input 2 4 3 2 5 6" xfId="10885"/>
    <cellStyle name="Input 2 4 3 2 6" xfId="10886"/>
    <cellStyle name="Input 2 4 3 2 7" xfId="10887"/>
    <cellStyle name="Input 2 4 3 2 8" xfId="10888"/>
    <cellStyle name="Input 2 4 3 2 9" xfId="10889"/>
    <cellStyle name="Input 2 4 3 3" xfId="10890"/>
    <cellStyle name="Input 2 4 3 3 2" xfId="10891"/>
    <cellStyle name="Input 2 4 3 3 2 2" xfId="10892"/>
    <cellStyle name="Input 2 4 3 3 2 2 2" xfId="10893"/>
    <cellStyle name="Input 2 4 3 3 2 2 3" xfId="10894"/>
    <cellStyle name="Input 2 4 3 3 2 2 4" xfId="10895"/>
    <cellStyle name="Input 2 4 3 3 2 2 5" xfId="10896"/>
    <cellStyle name="Input 2 4 3 3 2 2 6" xfId="10897"/>
    <cellStyle name="Input 2 4 3 3 2 3" xfId="10898"/>
    <cellStyle name="Input 2 4 3 3 2 3 2" xfId="10899"/>
    <cellStyle name="Input 2 4 3 3 2 3 3" xfId="10900"/>
    <cellStyle name="Input 2 4 3 3 2 3 4" xfId="10901"/>
    <cellStyle name="Input 2 4 3 3 2 3 5" xfId="10902"/>
    <cellStyle name="Input 2 4 3 3 2 3 6" xfId="10903"/>
    <cellStyle name="Input 2 4 3 3 2 4" xfId="10904"/>
    <cellStyle name="Input 2 4 3 3 2 5" xfId="10905"/>
    <cellStyle name="Input 2 4 3 3 2 6" xfId="10906"/>
    <cellStyle name="Input 2 4 3 3 2 7" xfId="10907"/>
    <cellStyle name="Input 2 4 3 3 2 8" xfId="10908"/>
    <cellStyle name="Input 2 4 3 3 3" xfId="10909"/>
    <cellStyle name="Input 2 4 3 3 3 2" xfId="10910"/>
    <cellStyle name="Input 2 4 3 3 3 3" xfId="10911"/>
    <cellStyle name="Input 2 4 3 3 3 4" xfId="10912"/>
    <cellStyle name="Input 2 4 3 3 3 5" xfId="10913"/>
    <cellStyle name="Input 2 4 3 3 3 6" xfId="10914"/>
    <cellStyle name="Input 2 4 3 3 4" xfId="10915"/>
    <cellStyle name="Input 2 4 3 3 4 2" xfId="10916"/>
    <cellStyle name="Input 2 4 3 3 4 3" xfId="10917"/>
    <cellStyle name="Input 2 4 3 3 4 4" xfId="10918"/>
    <cellStyle name="Input 2 4 3 3 4 5" xfId="10919"/>
    <cellStyle name="Input 2 4 3 3 4 6" xfId="10920"/>
    <cellStyle name="Input 2 4 3 3 5" xfId="10921"/>
    <cellStyle name="Input 2 4 3 3 6" xfId="10922"/>
    <cellStyle name="Input 2 4 3 3 7" xfId="10923"/>
    <cellStyle name="Input 2 4 3 3 8" xfId="10924"/>
    <cellStyle name="Input 2 4 3 3 9" xfId="10925"/>
    <cellStyle name="Input 2 4 3 4" xfId="10926"/>
    <cellStyle name="Input 2 4 3 4 2" xfId="10927"/>
    <cellStyle name="Input 2 4 3 4 2 2" xfId="10928"/>
    <cellStyle name="Input 2 4 3 4 2 3" xfId="10929"/>
    <cellStyle name="Input 2 4 3 4 2 4" xfId="10930"/>
    <cellStyle name="Input 2 4 3 4 2 5" xfId="10931"/>
    <cellStyle name="Input 2 4 3 4 2 6" xfId="10932"/>
    <cellStyle name="Input 2 4 3 4 3" xfId="10933"/>
    <cellStyle name="Input 2 4 3 4 3 2" xfId="10934"/>
    <cellStyle name="Input 2 4 3 4 3 3" xfId="10935"/>
    <cellStyle name="Input 2 4 3 4 3 4" xfId="10936"/>
    <cellStyle name="Input 2 4 3 4 3 5" xfId="10937"/>
    <cellStyle name="Input 2 4 3 4 3 6" xfId="10938"/>
    <cellStyle name="Input 2 4 3 4 4" xfId="10939"/>
    <cellStyle name="Input 2 4 3 4 5" xfId="10940"/>
    <cellStyle name="Input 2 4 3 4 6" xfId="10941"/>
    <cellStyle name="Input 2 4 3 4 7" xfId="10942"/>
    <cellStyle name="Input 2 4 3 4 8" xfId="10943"/>
    <cellStyle name="Input 2 4 3 5" xfId="10944"/>
    <cellStyle name="Input 2 4 3 5 2" xfId="10945"/>
    <cellStyle name="Input 2 4 3 5 3" xfId="10946"/>
    <cellStyle name="Input 2 4 3 5 4" xfId="10947"/>
    <cellStyle name="Input 2 4 3 5 5" xfId="10948"/>
    <cellStyle name="Input 2 4 3 5 6" xfId="10949"/>
    <cellStyle name="Input 2 4 3 6" xfId="10950"/>
    <cellStyle name="Input 2 4 3 6 2" xfId="10951"/>
    <cellStyle name="Input 2 4 3 6 3" xfId="10952"/>
    <cellStyle name="Input 2 4 3 6 4" xfId="10953"/>
    <cellStyle name="Input 2 4 3 6 5" xfId="10954"/>
    <cellStyle name="Input 2 4 3 6 6" xfId="10955"/>
    <cellStyle name="Input 2 4 3 7" xfId="10956"/>
    <cellStyle name="Input 2 4 3 8" xfId="10957"/>
    <cellStyle name="Input 2 4 3 9" xfId="10958"/>
    <cellStyle name="Input 2 4 4" xfId="10959"/>
    <cellStyle name="Input 2 4 4 10" xfId="10960"/>
    <cellStyle name="Input 2 4 4 2" xfId="10961"/>
    <cellStyle name="Input 2 4 4 2 2" xfId="10962"/>
    <cellStyle name="Input 2 4 4 2 2 2" xfId="10963"/>
    <cellStyle name="Input 2 4 4 2 2 2 2" xfId="10964"/>
    <cellStyle name="Input 2 4 4 2 2 2 3" xfId="10965"/>
    <cellStyle name="Input 2 4 4 2 2 2 4" xfId="10966"/>
    <cellStyle name="Input 2 4 4 2 2 2 5" xfId="10967"/>
    <cellStyle name="Input 2 4 4 2 2 2 6" xfId="10968"/>
    <cellStyle name="Input 2 4 4 2 2 3" xfId="10969"/>
    <cellStyle name="Input 2 4 4 2 2 3 2" xfId="10970"/>
    <cellStyle name="Input 2 4 4 2 2 3 3" xfId="10971"/>
    <cellStyle name="Input 2 4 4 2 2 3 4" xfId="10972"/>
    <cellStyle name="Input 2 4 4 2 2 3 5" xfId="10973"/>
    <cellStyle name="Input 2 4 4 2 2 3 6" xfId="10974"/>
    <cellStyle name="Input 2 4 4 2 2 4" xfId="10975"/>
    <cellStyle name="Input 2 4 4 2 2 5" xfId="10976"/>
    <cellStyle name="Input 2 4 4 2 2 6" xfId="10977"/>
    <cellStyle name="Input 2 4 4 2 2 7" xfId="10978"/>
    <cellStyle name="Input 2 4 4 2 2 8" xfId="10979"/>
    <cellStyle name="Input 2 4 4 2 3" xfId="10980"/>
    <cellStyle name="Input 2 4 4 2 3 2" xfId="10981"/>
    <cellStyle name="Input 2 4 4 2 3 3" xfId="10982"/>
    <cellStyle name="Input 2 4 4 2 3 4" xfId="10983"/>
    <cellStyle name="Input 2 4 4 2 3 5" xfId="10984"/>
    <cellStyle name="Input 2 4 4 2 3 6" xfId="10985"/>
    <cellStyle name="Input 2 4 4 2 4" xfId="10986"/>
    <cellStyle name="Input 2 4 4 2 4 2" xfId="10987"/>
    <cellStyle name="Input 2 4 4 2 4 3" xfId="10988"/>
    <cellStyle name="Input 2 4 4 2 4 4" xfId="10989"/>
    <cellStyle name="Input 2 4 4 2 4 5" xfId="10990"/>
    <cellStyle name="Input 2 4 4 2 4 6" xfId="10991"/>
    <cellStyle name="Input 2 4 4 2 5" xfId="10992"/>
    <cellStyle name="Input 2 4 4 2 6" xfId="10993"/>
    <cellStyle name="Input 2 4 4 2 7" xfId="10994"/>
    <cellStyle name="Input 2 4 4 2 8" xfId="10995"/>
    <cellStyle name="Input 2 4 4 2 9" xfId="10996"/>
    <cellStyle name="Input 2 4 4 3" xfId="10997"/>
    <cellStyle name="Input 2 4 4 3 2" xfId="10998"/>
    <cellStyle name="Input 2 4 4 3 2 2" xfId="10999"/>
    <cellStyle name="Input 2 4 4 3 2 3" xfId="11000"/>
    <cellStyle name="Input 2 4 4 3 2 4" xfId="11001"/>
    <cellStyle name="Input 2 4 4 3 2 5" xfId="11002"/>
    <cellStyle name="Input 2 4 4 3 2 6" xfId="11003"/>
    <cellStyle name="Input 2 4 4 3 3" xfId="11004"/>
    <cellStyle name="Input 2 4 4 3 3 2" xfId="11005"/>
    <cellStyle name="Input 2 4 4 3 3 3" xfId="11006"/>
    <cellStyle name="Input 2 4 4 3 3 4" xfId="11007"/>
    <cellStyle name="Input 2 4 4 3 3 5" xfId="11008"/>
    <cellStyle name="Input 2 4 4 3 3 6" xfId="11009"/>
    <cellStyle name="Input 2 4 4 3 4" xfId="11010"/>
    <cellStyle name="Input 2 4 4 3 5" xfId="11011"/>
    <cellStyle name="Input 2 4 4 3 6" xfId="11012"/>
    <cellStyle name="Input 2 4 4 3 7" xfId="11013"/>
    <cellStyle name="Input 2 4 4 3 8" xfId="11014"/>
    <cellStyle name="Input 2 4 4 4" xfId="11015"/>
    <cellStyle name="Input 2 4 4 4 2" xfId="11016"/>
    <cellStyle name="Input 2 4 4 4 3" xfId="11017"/>
    <cellStyle name="Input 2 4 4 4 4" xfId="11018"/>
    <cellStyle name="Input 2 4 4 4 5" xfId="11019"/>
    <cellStyle name="Input 2 4 4 4 6" xfId="11020"/>
    <cellStyle name="Input 2 4 4 5" xfId="11021"/>
    <cellStyle name="Input 2 4 4 5 2" xfId="11022"/>
    <cellStyle name="Input 2 4 4 5 3" xfId="11023"/>
    <cellStyle name="Input 2 4 4 5 4" xfId="11024"/>
    <cellStyle name="Input 2 4 4 5 5" xfId="11025"/>
    <cellStyle name="Input 2 4 4 5 6" xfId="11026"/>
    <cellStyle name="Input 2 4 4 6" xfId="11027"/>
    <cellStyle name="Input 2 4 4 7" xfId="11028"/>
    <cellStyle name="Input 2 4 4 8" xfId="11029"/>
    <cellStyle name="Input 2 4 4 9" xfId="11030"/>
    <cellStyle name="Input 2 4 5" xfId="11031"/>
    <cellStyle name="Input 2 4 5 2" xfId="11032"/>
    <cellStyle name="Input 2 4 5 2 2" xfId="11033"/>
    <cellStyle name="Input 2 4 5 2 2 2" xfId="11034"/>
    <cellStyle name="Input 2 4 5 2 2 3" xfId="11035"/>
    <cellStyle name="Input 2 4 5 2 2 4" xfId="11036"/>
    <cellStyle name="Input 2 4 5 2 2 5" xfId="11037"/>
    <cellStyle name="Input 2 4 5 2 2 6" xfId="11038"/>
    <cellStyle name="Input 2 4 5 2 3" xfId="11039"/>
    <cellStyle name="Input 2 4 5 2 3 2" xfId="11040"/>
    <cellStyle name="Input 2 4 5 2 3 3" xfId="11041"/>
    <cellStyle name="Input 2 4 5 2 3 4" xfId="11042"/>
    <cellStyle name="Input 2 4 5 2 3 5" xfId="11043"/>
    <cellStyle name="Input 2 4 5 2 3 6" xfId="11044"/>
    <cellStyle name="Input 2 4 5 2 4" xfId="11045"/>
    <cellStyle name="Input 2 4 5 2 5" xfId="11046"/>
    <cellStyle name="Input 2 4 5 2 6" xfId="11047"/>
    <cellStyle name="Input 2 4 5 2 7" xfId="11048"/>
    <cellStyle name="Input 2 4 5 2 8" xfId="11049"/>
    <cellStyle name="Input 2 4 5 3" xfId="11050"/>
    <cellStyle name="Input 2 4 5 3 2" xfId="11051"/>
    <cellStyle name="Input 2 4 5 3 3" xfId="11052"/>
    <cellStyle name="Input 2 4 5 3 4" xfId="11053"/>
    <cellStyle name="Input 2 4 5 3 5" xfId="11054"/>
    <cellStyle name="Input 2 4 5 3 6" xfId="11055"/>
    <cellStyle name="Input 2 4 5 4" xfId="11056"/>
    <cellStyle name="Input 2 4 5 4 2" xfId="11057"/>
    <cellStyle name="Input 2 4 5 4 3" xfId="11058"/>
    <cellStyle name="Input 2 4 5 4 4" xfId="11059"/>
    <cellStyle name="Input 2 4 5 4 5" xfId="11060"/>
    <cellStyle name="Input 2 4 5 4 6" xfId="11061"/>
    <cellStyle name="Input 2 4 5 5" xfId="11062"/>
    <cellStyle name="Input 2 4 5 6" xfId="11063"/>
    <cellStyle name="Input 2 4 5 7" xfId="11064"/>
    <cellStyle name="Input 2 4 5 8" xfId="11065"/>
    <cellStyle name="Input 2 4 5 9" xfId="11066"/>
    <cellStyle name="Input 2 4 6" xfId="11067"/>
    <cellStyle name="Input 2 4 6 2" xfId="11068"/>
    <cellStyle name="Input 2 4 6 2 2" xfId="11069"/>
    <cellStyle name="Input 2 4 6 2 3" xfId="11070"/>
    <cellStyle name="Input 2 4 6 2 4" xfId="11071"/>
    <cellStyle name="Input 2 4 6 2 5" xfId="11072"/>
    <cellStyle name="Input 2 4 6 2 6" xfId="11073"/>
    <cellStyle name="Input 2 4 6 3" xfId="11074"/>
    <cellStyle name="Input 2 4 6 3 2" xfId="11075"/>
    <cellStyle name="Input 2 4 6 3 3" xfId="11076"/>
    <cellStyle name="Input 2 4 6 3 4" xfId="11077"/>
    <cellStyle name="Input 2 4 6 3 5" xfId="11078"/>
    <cellStyle name="Input 2 4 6 3 6" xfId="11079"/>
    <cellStyle name="Input 2 4 6 4" xfId="11080"/>
    <cellStyle name="Input 2 4 6 5" xfId="11081"/>
    <cellStyle name="Input 2 4 6 6" xfId="11082"/>
    <cellStyle name="Input 2 4 6 7" xfId="11083"/>
    <cellStyle name="Input 2 4 6 8" xfId="11084"/>
    <cellStyle name="Input 2 4 7" xfId="11085"/>
    <cellStyle name="Input 2 4 7 2" xfId="11086"/>
    <cellStyle name="Input 2 4 7 3" xfId="11087"/>
    <cellStyle name="Input 2 4 7 4" xfId="11088"/>
    <cellStyle name="Input 2 4 7 5" xfId="11089"/>
    <cellStyle name="Input 2 4 7 6" xfId="11090"/>
    <cellStyle name="Input 2 4 8" xfId="11091"/>
    <cellStyle name="Input 2 4 8 2" xfId="11092"/>
    <cellStyle name="Input 2 4 8 3" xfId="11093"/>
    <cellStyle name="Input 2 4 8 4" xfId="11094"/>
    <cellStyle name="Input 2 4 8 5" xfId="11095"/>
    <cellStyle name="Input 2 4 8 6" xfId="11096"/>
    <cellStyle name="Input 2 4 9" xfId="11097"/>
    <cellStyle name="Input 2 5" xfId="11098"/>
    <cellStyle name="Input 2 5 10" xfId="11099"/>
    <cellStyle name="Input 2 5 11" xfId="11100"/>
    <cellStyle name="Input 2 5 12" xfId="11101"/>
    <cellStyle name="Input 2 5 2" xfId="11102"/>
    <cellStyle name="Input 2 5 2 10" xfId="11103"/>
    <cellStyle name="Input 2 5 2 11" xfId="11104"/>
    <cellStyle name="Input 2 5 2 2" xfId="11105"/>
    <cellStyle name="Input 2 5 2 2 10" xfId="11106"/>
    <cellStyle name="Input 2 5 2 2 2" xfId="11107"/>
    <cellStyle name="Input 2 5 2 2 2 2" xfId="11108"/>
    <cellStyle name="Input 2 5 2 2 2 2 2" xfId="11109"/>
    <cellStyle name="Input 2 5 2 2 2 2 2 2" xfId="11110"/>
    <cellStyle name="Input 2 5 2 2 2 2 2 3" xfId="11111"/>
    <cellStyle name="Input 2 5 2 2 2 2 2 4" xfId="11112"/>
    <cellStyle name="Input 2 5 2 2 2 2 2 5" xfId="11113"/>
    <cellStyle name="Input 2 5 2 2 2 2 2 6" xfId="11114"/>
    <cellStyle name="Input 2 5 2 2 2 2 3" xfId="11115"/>
    <cellStyle name="Input 2 5 2 2 2 2 3 2" xfId="11116"/>
    <cellStyle name="Input 2 5 2 2 2 2 3 3" xfId="11117"/>
    <cellStyle name="Input 2 5 2 2 2 2 3 4" xfId="11118"/>
    <cellStyle name="Input 2 5 2 2 2 2 3 5" xfId="11119"/>
    <cellStyle name="Input 2 5 2 2 2 2 3 6" xfId="11120"/>
    <cellStyle name="Input 2 5 2 2 2 2 4" xfId="11121"/>
    <cellStyle name="Input 2 5 2 2 2 2 5" xfId="11122"/>
    <cellStyle name="Input 2 5 2 2 2 2 6" xfId="11123"/>
    <cellStyle name="Input 2 5 2 2 2 2 7" xfId="11124"/>
    <cellStyle name="Input 2 5 2 2 2 2 8" xfId="11125"/>
    <cellStyle name="Input 2 5 2 2 2 3" xfId="11126"/>
    <cellStyle name="Input 2 5 2 2 2 3 2" xfId="11127"/>
    <cellStyle name="Input 2 5 2 2 2 3 3" xfId="11128"/>
    <cellStyle name="Input 2 5 2 2 2 3 4" xfId="11129"/>
    <cellStyle name="Input 2 5 2 2 2 3 5" xfId="11130"/>
    <cellStyle name="Input 2 5 2 2 2 3 6" xfId="11131"/>
    <cellStyle name="Input 2 5 2 2 2 4" xfId="11132"/>
    <cellStyle name="Input 2 5 2 2 2 4 2" xfId="11133"/>
    <cellStyle name="Input 2 5 2 2 2 4 3" xfId="11134"/>
    <cellStyle name="Input 2 5 2 2 2 4 4" xfId="11135"/>
    <cellStyle name="Input 2 5 2 2 2 4 5" xfId="11136"/>
    <cellStyle name="Input 2 5 2 2 2 4 6" xfId="11137"/>
    <cellStyle name="Input 2 5 2 2 2 5" xfId="11138"/>
    <cellStyle name="Input 2 5 2 2 2 6" xfId="11139"/>
    <cellStyle name="Input 2 5 2 2 2 7" xfId="11140"/>
    <cellStyle name="Input 2 5 2 2 2 8" xfId="11141"/>
    <cellStyle name="Input 2 5 2 2 2 9" xfId="11142"/>
    <cellStyle name="Input 2 5 2 2 3" xfId="11143"/>
    <cellStyle name="Input 2 5 2 2 3 2" xfId="11144"/>
    <cellStyle name="Input 2 5 2 2 3 2 2" xfId="11145"/>
    <cellStyle name="Input 2 5 2 2 3 2 3" xfId="11146"/>
    <cellStyle name="Input 2 5 2 2 3 2 4" xfId="11147"/>
    <cellStyle name="Input 2 5 2 2 3 2 5" xfId="11148"/>
    <cellStyle name="Input 2 5 2 2 3 2 6" xfId="11149"/>
    <cellStyle name="Input 2 5 2 2 3 3" xfId="11150"/>
    <cellStyle name="Input 2 5 2 2 3 3 2" xfId="11151"/>
    <cellStyle name="Input 2 5 2 2 3 3 3" xfId="11152"/>
    <cellStyle name="Input 2 5 2 2 3 3 4" xfId="11153"/>
    <cellStyle name="Input 2 5 2 2 3 3 5" xfId="11154"/>
    <cellStyle name="Input 2 5 2 2 3 3 6" xfId="11155"/>
    <cellStyle name="Input 2 5 2 2 3 4" xfId="11156"/>
    <cellStyle name="Input 2 5 2 2 3 5" xfId="11157"/>
    <cellStyle name="Input 2 5 2 2 3 6" xfId="11158"/>
    <cellStyle name="Input 2 5 2 2 3 7" xfId="11159"/>
    <cellStyle name="Input 2 5 2 2 3 8" xfId="11160"/>
    <cellStyle name="Input 2 5 2 2 4" xfId="11161"/>
    <cellStyle name="Input 2 5 2 2 4 2" xfId="11162"/>
    <cellStyle name="Input 2 5 2 2 4 3" xfId="11163"/>
    <cellStyle name="Input 2 5 2 2 4 4" xfId="11164"/>
    <cellStyle name="Input 2 5 2 2 4 5" xfId="11165"/>
    <cellStyle name="Input 2 5 2 2 4 6" xfId="11166"/>
    <cellStyle name="Input 2 5 2 2 5" xfId="11167"/>
    <cellStyle name="Input 2 5 2 2 5 2" xfId="11168"/>
    <cellStyle name="Input 2 5 2 2 5 3" xfId="11169"/>
    <cellStyle name="Input 2 5 2 2 5 4" xfId="11170"/>
    <cellStyle name="Input 2 5 2 2 5 5" xfId="11171"/>
    <cellStyle name="Input 2 5 2 2 5 6" xfId="11172"/>
    <cellStyle name="Input 2 5 2 2 6" xfId="11173"/>
    <cellStyle name="Input 2 5 2 2 7" xfId="11174"/>
    <cellStyle name="Input 2 5 2 2 8" xfId="11175"/>
    <cellStyle name="Input 2 5 2 2 9" xfId="11176"/>
    <cellStyle name="Input 2 5 2 3" xfId="11177"/>
    <cellStyle name="Input 2 5 2 3 2" xfId="11178"/>
    <cellStyle name="Input 2 5 2 3 2 2" xfId="11179"/>
    <cellStyle name="Input 2 5 2 3 2 2 2" xfId="11180"/>
    <cellStyle name="Input 2 5 2 3 2 2 3" xfId="11181"/>
    <cellStyle name="Input 2 5 2 3 2 2 4" xfId="11182"/>
    <cellStyle name="Input 2 5 2 3 2 2 5" xfId="11183"/>
    <cellStyle name="Input 2 5 2 3 2 2 6" xfId="11184"/>
    <cellStyle name="Input 2 5 2 3 2 3" xfId="11185"/>
    <cellStyle name="Input 2 5 2 3 2 3 2" xfId="11186"/>
    <cellStyle name="Input 2 5 2 3 2 3 3" xfId="11187"/>
    <cellStyle name="Input 2 5 2 3 2 3 4" xfId="11188"/>
    <cellStyle name="Input 2 5 2 3 2 3 5" xfId="11189"/>
    <cellStyle name="Input 2 5 2 3 2 3 6" xfId="11190"/>
    <cellStyle name="Input 2 5 2 3 2 4" xfId="11191"/>
    <cellStyle name="Input 2 5 2 3 2 5" xfId="11192"/>
    <cellStyle name="Input 2 5 2 3 2 6" xfId="11193"/>
    <cellStyle name="Input 2 5 2 3 2 7" xfId="11194"/>
    <cellStyle name="Input 2 5 2 3 2 8" xfId="11195"/>
    <cellStyle name="Input 2 5 2 3 3" xfId="11196"/>
    <cellStyle name="Input 2 5 2 3 3 2" xfId="11197"/>
    <cellStyle name="Input 2 5 2 3 3 3" xfId="11198"/>
    <cellStyle name="Input 2 5 2 3 3 4" xfId="11199"/>
    <cellStyle name="Input 2 5 2 3 3 5" xfId="11200"/>
    <cellStyle name="Input 2 5 2 3 3 6" xfId="11201"/>
    <cellStyle name="Input 2 5 2 3 4" xfId="11202"/>
    <cellStyle name="Input 2 5 2 3 4 2" xfId="11203"/>
    <cellStyle name="Input 2 5 2 3 4 3" xfId="11204"/>
    <cellStyle name="Input 2 5 2 3 4 4" xfId="11205"/>
    <cellStyle name="Input 2 5 2 3 4 5" xfId="11206"/>
    <cellStyle name="Input 2 5 2 3 4 6" xfId="11207"/>
    <cellStyle name="Input 2 5 2 3 5" xfId="11208"/>
    <cellStyle name="Input 2 5 2 3 6" xfId="11209"/>
    <cellStyle name="Input 2 5 2 3 7" xfId="11210"/>
    <cellStyle name="Input 2 5 2 3 8" xfId="11211"/>
    <cellStyle name="Input 2 5 2 3 9" xfId="11212"/>
    <cellStyle name="Input 2 5 2 4" xfId="11213"/>
    <cellStyle name="Input 2 5 2 4 2" xfId="11214"/>
    <cellStyle name="Input 2 5 2 4 2 2" xfId="11215"/>
    <cellStyle name="Input 2 5 2 4 2 3" xfId="11216"/>
    <cellStyle name="Input 2 5 2 4 2 4" xfId="11217"/>
    <cellStyle name="Input 2 5 2 4 2 5" xfId="11218"/>
    <cellStyle name="Input 2 5 2 4 2 6" xfId="11219"/>
    <cellStyle name="Input 2 5 2 4 3" xfId="11220"/>
    <cellStyle name="Input 2 5 2 4 3 2" xfId="11221"/>
    <cellStyle name="Input 2 5 2 4 3 3" xfId="11222"/>
    <cellStyle name="Input 2 5 2 4 3 4" xfId="11223"/>
    <cellStyle name="Input 2 5 2 4 3 5" xfId="11224"/>
    <cellStyle name="Input 2 5 2 4 3 6" xfId="11225"/>
    <cellStyle name="Input 2 5 2 4 4" xfId="11226"/>
    <cellStyle name="Input 2 5 2 4 5" xfId="11227"/>
    <cellStyle name="Input 2 5 2 4 6" xfId="11228"/>
    <cellStyle name="Input 2 5 2 4 7" xfId="11229"/>
    <cellStyle name="Input 2 5 2 4 8" xfId="11230"/>
    <cellStyle name="Input 2 5 2 5" xfId="11231"/>
    <cellStyle name="Input 2 5 2 5 2" xfId="11232"/>
    <cellStyle name="Input 2 5 2 5 3" xfId="11233"/>
    <cellStyle name="Input 2 5 2 5 4" xfId="11234"/>
    <cellStyle name="Input 2 5 2 5 5" xfId="11235"/>
    <cellStyle name="Input 2 5 2 5 6" xfId="11236"/>
    <cellStyle name="Input 2 5 2 6" xfId="11237"/>
    <cellStyle name="Input 2 5 2 6 2" xfId="11238"/>
    <cellStyle name="Input 2 5 2 6 3" xfId="11239"/>
    <cellStyle name="Input 2 5 2 6 4" xfId="11240"/>
    <cellStyle name="Input 2 5 2 6 5" xfId="11241"/>
    <cellStyle name="Input 2 5 2 6 6" xfId="11242"/>
    <cellStyle name="Input 2 5 2 7" xfId="11243"/>
    <cellStyle name="Input 2 5 2 8" xfId="11244"/>
    <cellStyle name="Input 2 5 2 9" xfId="11245"/>
    <cellStyle name="Input 2 5 3" xfId="11246"/>
    <cellStyle name="Input 2 5 3 10" xfId="11247"/>
    <cellStyle name="Input 2 5 3 2" xfId="11248"/>
    <cellStyle name="Input 2 5 3 2 2" xfId="11249"/>
    <cellStyle name="Input 2 5 3 2 2 2" xfId="11250"/>
    <cellStyle name="Input 2 5 3 2 2 2 2" xfId="11251"/>
    <cellStyle name="Input 2 5 3 2 2 2 3" xfId="11252"/>
    <cellStyle name="Input 2 5 3 2 2 2 4" xfId="11253"/>
    <cellStyle name="Input 2 5 3 2 2 2 5" xfId="11254"/>
    <cellStyle name="Input 2 5 3 2 2 2 6" xfId="11255"/>
    <cellStyle name="Input 2 5 3 2 2 3" xfId="11256"/>
    <cellStyle name="Input 2 5 3 2 2 3 2" xfId="11257"/>
    <cellStyle name="Input 2 5 3 2 2 3 3" xfId="11258"/>
    <cellStyle name="Input 2 5 3 2 2 3 4" xfId="11259"/>
    <cellStyle name="Input 2 5 3 2 2 3 5" xfId="11260"/>
    <cellStyle name="Input 2 5 3 2 2 3 6" xfId="11261"/>
    <cellStyle name="Input 2 5 3 2 2 4" xfId="11262"/>
    <cellStyle name="Input 2 5 3 2 2 5" xfId="11263"/>
    <cellStyle name="Input 2 5 3 2 2 6" xfId="11264"/>
    <cellStyle name="Input 2 5 3 2 2 7" xfId="11265"/>
    <cellStyle name="Input 2 5 3 2 2 8" xfId="11266"/>
    <cellStyle name="Input 2 5 3 2 3" xfId="11267"/>
    <cellStyle name="Input 2 5 3 2 3 2" xfId="11268"/>
    <cellStyle name="Input 2 5 3 2 3 3" xfId="11269"/>
    <cellStyle name="Input 2 5 3 2 3 4" xfId="11270"/>
    <cellStyle name="Input 2 5 3 2 3 5" xfId="11271"/>
    <cellStyle name="Input 2 5 3 2 3 6" xfId="11272"/>
    <cellStyle name="Input 2 5 3 2 4" xfId="11273"/>
    <cellStyle name="Input 2 5 3 2 4 2" xfId="11274"/>
    <cellStyle name="Input 2 5 3 2 4 3" xfId="11275"/>
    <cellStyle name="Input 2 5 3 2 4 4" xfId="11276"/>
    <cellStyle name="Input 2 5 3 2 4 5" xfId="11277"/>
    <cellStyle name="Input 2 5 3 2 4 6" xfId="11278"/>
    <cellStyle name="Input 2 5 3 2 5" xfId="11279"/>
    <cellStyle name="Input 2 5 3 2 6" xfId="11280"/>
    <cellStyle name="Input 2 5 3 2 7" xfId="11281"/>
    <cellStyle name="Input 2 5 3 2 8" xfId="11282"/>
    <cellStyle name="Input 2 5 3 2 9" xfId="11283"/>
    <cellStyle name="Input 2 5 3 3" xfId="11284"/>
    <cellStyle name="Input 2 5 3 3 2" xfId="11285"/>
    <cellStyle name="Input 2 5 3 3 2 2" xfId="11286"/>
    <cellStyle name="Input 2 5 3 3 2 3" xfId="11287"/>
    <cellStyle name="Input 2 5 3 3 2 4" xfId="11288"/>
    <cellStyle name="Input 2 5 3 3 2 5" xfId="11289"/>
    <cellStyle name="Input 2 5 3 3 2 6" xfId="11290"/>
    <cellStyle name="Input 2 5 3 3 3" xfId="11291"/>
    <cellStyle name="Input 2 5 3 3 3 2" xfId="11292"/>
    <cellStyle name="Input 2 5 3 3 3 3" xfId="11293"/>
    <cellStyle name="Input 2 5 3 3 3 4" xfId="11294"/>
    <cellStyle name="Input 2 5 3 3 3 5" xfId="11295"/>
    <cellStyle name="Input 2 5 3 3 3 6" xfId="11296"/>
    <cellStyle name="Input 2 5 3 3 4" xfId="11297"/>
    <cellStyle name="Input 2 5 3 3 5" xfId="11298"/>
    <cellStyle name="Input 2 5 3 3 6" xfId="11299"/>
    <cellStyle name="Input 2 5 3 3 7" xfId="11300"/>
    <cellStyle name="Input 2 5 3 3 8" xfId="11301"/>
    <cellStyle name="Input 2 5 3 4" xfId="11302"/>
    <cellStyle name="Input 2 5 3 4 2" xfId="11303"/>
    <cellStyle name="Input 2 5 3 4 3" xfId="11304"/>
    <cellStyle name="Input 2 5 3 4 4" xfId="11305"/>
    <cellStyle name="Input 2 5 3 4 5" xfId="11306"/>
    <cellStyle name="Input 2 5 3 4 6" xfId="11307"/>
    <cellStyle name="Input 2 5 3 5" xfId="11308"/>
    <cellStyle name="Input 2 5 3 5 2" xfId="11309"/>
    <cellStyle name="Input 2 5 3 5 3" xfId="11310"/>
    <cellStyle name="Input 2 5 3 5 4" xfId="11311"/>
    <cellStyle name="Input 2 5 3 5 5" xfId="11312"/>
    <cellStyle name="Input 2 5 3 5 6" xfId="11313"/>
    <cellStyle name="Input 2 5 3 6" xfId="11314"/>
    <cellStyle name="Input 2 5 3 7" xfId="11315"/>
    <cellStyle name="Input 2 5 3 8" xfId="11316"/>
    <cellStyle name="Input 2 5 3 9" xfId="11317"/>
    <cellStyle name="Input 2 5 4" xfId="11318"/>
    <cellStyle name="Input 2 5 4 2" xfId="11319"/>
    <cellStyle name="Input 2 5 4 2 2" xfId="11320"/>
    <cellStyle name="Input 2 5 4 2 2 2" xfId="11321"/>
    <cellStyle name="Input 2 5 4 2 2 3" xfId="11322"/>
    <cellStyle name="Input 2 5 4 2 2 4" xfId="11323"/>
    <cellStyle name="Input 2 5 4 2 2 5" xfId="11324"/>
    <cellStyle name="Input 2 5 4 2 2 6" xfId="11325"/>
    <cellStyle name="Input 2 5 4 2 3" xfId="11326"/>
    <cellStyle name="Input 2 5 4 2 3 2" xfId="11327"/>
    <cellStyle name="Input 2 5 4 2 3 3" xfId="11328"/>
    <cellStyle name="Input 2 5 4 2 3 4" xfId="11329"/>
    <cellStyle name="Input 2 5 4 2 3 5" xfId="11330"/>
    <cellStyle name="Input 2 5 4 2 3 6" xfId="11331"/>
    <cellStyle name="Input 2 5 4 2 4" xfId="11332"/>
    <cellStyle name="Input 2 5 4 2 5" xfId="11333"/>
    <cellStyle name="Input 2 5 4 2 6" xfId="11334"/>
    <cellStyle name="Input 2 5 4 2 7" xfId="11335"/>
    <cellStyle name="Input 2 5 4 2 8" xfId="11336"/>
    <cellStyle name="Input 2 5 4 3" xfId="11337"/>
    <cellStyle name="Input 2 5 4 3 2" xfId="11338"/>
    <cellStyle name="Input 2 5 4 3 3" xfId="11339"/>
    <cellStyle name="Input 2 5 4 3 4" xfId="11340"/>
    <cellStyle name="Input 2 5 4 3 5" xfId="11341"/>
    <cellStyle name="Input 2 5 4 3 6" xfId="11342"/>
    <cellStyle name="Input 2 5 4 4" xfId="11343"/>
    <cellStyle name="Input 2 5 4 4 2" xfId="11344"/>
    <cellStyle name="Input 2 5 4 4 3" xfId="11345"/>
    <cellStyle name="Input 2 5 4 4 4" xfId="11346"/>
    <cellStyle name="Input 2 5 4 4 5" xfId="11347"/>
    <cellStyle name="Input 2 5 4 4 6" xfId="11348"/>
    <cellStyle name="Input 2 5 4 5" xfId="11349"/>
    <cellStyle name="Input 2 5 4 6" xfId="11350"/>
    <cellStyle name="Input 2 5 4 7" xfId="11351"/>
    <cellStyle name="Input 2 5 4 8" xfId="11352"/>
    <cellStyle name="Input 2 5 4 9" xfId="11353"/>
    <cellStyle name="Input 2 5 5" xfId="11354"/>
    <cellStyle name="Input 2 5 5 2" xfId="11355"/>
    <cellStyle name="Input 2 5 5 2 2" xfId="11356"/>
    <cellStyle name="Input 2 5 5 2 3" xfId="11357"/>
    <cellStyle name="Input 2 5 5 2 4" xfId="11358"/>
    <cellStyle name="Input 2 5 5 2 5" xfId="11359"/>
    <cellStyle name="Input 2 5 5 2 6" xfId="11360"/>
    <cellStyle name="Input 2 5 5 3" xfId="11361"/>
    <cellStyle name="Input 2 5 5 3 2" xfId="11362"/>
    <cellStyle name="Input 2 5 5 3 3" xfId="11363"/>
    <cellStyle name="Input 2 5 5 3 4" xfId="11364"/>
    <cellStyle name="Input 2 5 5 3 5" xfId="11365"/>
    <cellStyle name="Input 2 5 5 3 6" xfId="11366"/>
    <cellStyle name="Input 2 5 5 4" xfId="11367"/>
    <cellStyle name="Input 2 5 5 5" xfId="11368"/>
    <cellStyle name="Input 2 5 5 6" xfId="11369"/>
    <cellStyle name="Input 2 5 5 7" xfId="11370"/>
    <cellStyle name="Input 2 5 5 8" xfId="11371"/>
    <cellStyle name="Input 2 5 6" xfId="11372"/>
    <cellStyle name="Input 2 5 6 2" xfId="11373"/>
    <cellStyle name="Input 2 5 6 3" xfId="11374"/>
    <cellStyle name="Input 2 5 6 4" xfId="11375"/>
    <cellStyle name="Input 2 5 6 5" xfId="11376"/>
    <cellStyle name="Input 2 5 6 6" xfId="11377"/>
    <cellStyle name="Input 2 5 7" xfId="11378"/>
    <cellStyle name="Input 2 5 7 2" xfId="11379"/>
    <cellStyle name="Input 2 5 7 3" xfId="11380"/>
    <cellStyle name="Input 2 5 7 4" xfId="11381"/>
    <cellStyle name="Input 2 5 7 5" xfId="11382"/>
    <cellStyle name="Input 2 5 7 6" xfId="11383"/>
    <cellStyle name="Input 2 5 8" xfId="11384"/>
    <cellStyle name="Input 2 5 9" xfId="11385"/>
    <cellStyle name="Input 2 6" xfId="11386"/>
    <cellStyle name="Input 2 6 10" xfId="11387"/>
    <cellStyle name="Input 2 6 11" xfId="11388"/>
    <cellStyle name="Input 2 6 2" xfId="11389"/>
    <cellStyle name="Input 2 6 2 10" xfId="11390"/>
    <cellStyle name="Input 2 6 2 2" xfId="11391"/>
    <cellStyle name="Input 2 6 2 2 2" xfId="11392"/>
    <cellStyle name="Input 2 6 2 2 2 2" xfId="11393"/>
    <cellStyle name="Input 2 6 2 2 2 2 2" xfId="11394"/>
    <cellStyle name="Input 2 6 2 2 2 2 3" xfId="11395"/>
    <cellStyle name="Input 2 6 2 2 2 2 4" xfId="11396"/>
    <cellStyle name="Input 2 6 2 2 2 2 5" xfId="11397"/>
    <cellStyle name="Input 2 6 2 2 2 2 6" xfId="11398"/>
    <cellStyle name="Input 2 6 2 2 2 3" xfId="11399"/>
    <cellStyle name="Input 2 6 2 2 2 3 2" xfId="11400"/>
    <cellStyle name="Input 2 6 2 2 2 3 3" xfId="11401"/>
    <cellStyle name="Input 2 6 2 2 2 3 4" xfId="11402"/>
    <cellStyle name="Input 2 6 2 2 2 3 5" xfId="11403"/>
    <cellStyle name="Input 2 6 2 2 2 3 6" xfId="11404"/>
    <cellStyle name="Input 2 6 2 2 2 4" xfId="11405"/>
    <cellStyle name="Input 2 6 2 2 2 5" xfId="11406"/>
    <cellStyle name="Input 2 6 2 2 2 6" xfId="11407"/>
    <cellStyle name="Input 2 6 2 2 2 7" xfId="11408"/>
    <cellStyle name="Input 2 6 2 2 2 8" xfId="11409"/>
    <cellStyle name="Input 2 6 2 2 3" xfId="11410"/>
    <cellStyle name="Input 2 6 2 2 3 2" xfId="11411"/>
    <cellStyle name="Input 2 6 2 2 3 3" xfId="11412"/>
    <cellStyle name="Input 2 6 2 2 3 4" xfId="11413"/>
    <cellStyle name="Input 2 6 2 2 3 5" xfId="11414"/>
    <cellStyle name="Input 2 6 2 2 3 6" xfId="11415"/>
    <cellStyle name="Input 2 6 2 2 4" xfId="11416"/>
    <cellStyle name="Input 2 6 2 2 4 2" xfId="11417"/>
    <cellStyle name="Input 2 6 2 2 4 3" xfId="11418"/>
    <cellStyle name="Input 2 6 2 2 4 4" xfId="11419"/>
    <cellStyle name="Input 2 6 2 2 4 5" xfId="11420"/>
    <cellStyle name="Input 2 6 2 2 4 6" xfId="11421"/>
    <cellStyle name="Input 2 6 2 2 5" xfId="11422"/>
    <cellStyle name="Input 2 6 2 2 6" xfId="11423"/>
    <cellStyle name="Input 2 6 2 2 7" xfId="11424"/>
    <cellStyle name="Input 2 6 2 2 8" xfId="11425"/>
    <cellStyle name="Input 2 6 2 2 9" xfId="11426"/>
    <cellStyle name="Input 2 6 2 3" xfId="11427"/>
    <cellStyle name="Input 2 6 2 3 2" xfId="11428"/>
    <cellStyle name="Input 2 6 2 3 2 2" xfId="11429"/>
    <cellStyle name="Input 2 6 2 3 2 3" xfId="11430"/>
    <cellStyle name="Input 2 6 2 3 2 4" xfId="11431"/>
    <cellStyle name="Input 2 6 2 3 2 5" xfId="11432"/>
    <cellStyle name="Input 2 6 2 3 2 6" xfId="11433"/>
    <cellStyle name="Input 2 6 2 3 3" xfId="11434"/>
    <cellStyle name="Input 2 6 2 3 3 2" xfId="11435"/>
    <cellStyle name="Input 2 6 2 3 3 3" xfId="11436"/>
    <cellStyle name="Input 2 6 2 3 3 4" xfId="11437"/>
    <cellStyle name="Input 2 6 2 3 3 5" xfId="11438"/>
    <cellStyle name="Input 2 6 2 3 3 6" xfId="11439"/>
    <cellStyle name="Input 2 6 2 3 4" xfId="11440"/>
    <cellStyle name="Input 2 6 2 3 5" xfId="11441"/>
    <cellStyle name="Input 2 6 2 3 6" xfId="11442"/>
    <cellStyle name="Input 2 6 2 3 7" xfId="11443"/>
    <cellStyle name="Input 2 6 2 3 8" xfId="11444"/>
    <cellStyle name="Input 2 6 2 4" xfId="11445"/>
    <cellStyle name="Input 2 6 2 4 2" xfId="11446"/>
    <cellStyle name="Input 2 6 2 4 3" xfId="11447"/>
    <cellStyle name="Input 2 6 2 4 4" xfId="11448"/>
    <cellStyle name="Input 2 6 2 4 5" xfId="11449"/>
    <cellStyle name="Input 2 6 2 4 6" xfId="11450"/>
    <cellStyle name="Input 2 6 2 5" xfId="11451"/>
    <cellStyle name="Input 2 6 2 5 2" xfId="11452"/>
    <cellStyle name="Input 2 6 2 5 3" xfId="11453"/>
    <cellStyle name="Input 2 6 2 5 4" xfId="11454"/>
    <cellStyle name="Input 2 6 2 5 5" xfId="11455"/>
    <cellStyle name="Input 2 6 2 5 6" xfId="11456"/>
    <cellStyle name="Input 2 6 2 6" xfId="11457"/>
    <cellStyle name="Input 2 6 2 7" xfId="11458"/>
    <cellStyle name="Input 2 6 2 8" xfId="11459"/>
    <cellStyle name="Input 2 6 2 9" xfId="11460"/>
    <cellStyle name="Input 2 6 3" xfId="11461"/>
    <cellStyle name="Input 2 6 3 2" xfId="11462"/>
    <cellStyle name="Input 2 6 3 2 2" xfId="11463"/>
    <cellStyle name="Input 2 6 3 2 2 2" xfId="11464"/>
    <cellStyle name="Input 2 6 3 2 2 3" xfId="11465"/>
    <cellStyle name="Input 2 6 3 2 2 4" xfId="11466"/>
    <cellStyle name="Input 2 6 3 2 2 5" xfId="11467"/>
    <cellStyle name="Input 2 6 3 2 2 6" xfId="11468"/>
    <cellStyle name="Input 2 6 3 2 3" xfId="11469"/>
    <cellStyle name="Input 2 6 3 2 3 2" xfId="11470"/>
    <cellStyle name="Input 2 6 3 2 3 3" xfId="11471"/>
    <cellStyle name="Input 2 6 3 2 3 4" xfId="11472"/>
    <cellStyle name="Input 2 6 3 2 3 5" xfId="11473"/>
    <cellStyle name="Input 2 6 3 2 3 6" xfId="11474"/>
    <cellStyle name="Input 2 6 3 2 4" xfId="11475"/>
    <cellStyle name="Input 2 6 3 2 5" xfId="11476"/>
    <cellStyle name="Input 2 6 3 2 6" xfId="11477"/>
    <cellStyle name="Input 2 6 3 2 7" xfId="11478"/>
    <cellStyle name="Input 2 6 3 2 8" xfId="11479"/>
    <cellStyle name="Input 2 6 3 3" xfId="11480"/>
    <cellStyle name="Input 2 6 3 3 2" xfId="11481"/>
    <cellStyle name="Input 2 6 3 3 3" xfId="11482"/>
    <cellStyle name="Input 2 6 3 3 4" xfId="11483"/>
    <cellStyle name="Input 2 6 3 3 5" xfId="11484"/>
    <cellStyle name="Input 2 6 3 3 6" xfId="11485"/>
    <cellStyle name="Input 2 6 3 4" xfId="11486"/>
    <cellStyle name="Input 2 6 3 4 2" xfId="11487"/>
    <cellStyle name="Input 2 6 3 4 3" xfId="11488"/>
    <cellStyle name="Input 2 6 3 4 4" xfId="11489"/>
    <cellStyle name="Input 2 6 3 4 5" xfId="11490"/>
    <cellStyle name="Input 2 6 3 4 6" xfId="11491"/>
    <cellStyle name="Input 2 6 3 5" xfId="11492"/>
    <cellStyle name="Input 2 6 3 6" xfId="11493"/>
    <cellStyle name="Input 2 6 3 7" xfId="11494"/>
    <cellStyle name="Input 2 6 3 8" xfId="11495"/>
    <cellStyle name="Input 2 6 3 9" xfId="11496"/>
    <cellStyle name="Input 2 6 4" xfId="11497"/>
    <cellStyle name="Input 2 6 4 2" xfId="11498"/>
    <cellStyle name="Input 2 6 4 2 2" xfId="11499"/>
    <cellStyle name="Input 2 6 4 2 3" xfId="11500"/>
    <cellStyle name="Input 2 6 4 2 4" xfId="11501"/>
    <cellStyle name="Input 2 6 4 2 5" xfId="11502"/>
    <cellStyle name="Input 2 6 4 2 6" xfId="11503"/>
    <cellStyle name="Input 2 6 4 3" xfId="11504"/>
    <cellStyle name="Input 2 6 4 3 2" xfId="11505"/>
    <cellStyle name="Input 2 6 4 3 3" xfId="11506"/>
    <cellStyle name="Input 2 6 4 3 4" xfId="11507"/>
    <cellStyle name="Input 2 6 4 3 5" xfId="11508"/>
    <cellStyle name="Input 2 6 4 3 6" xfId="11509"/>
    <cellStyle name="Input 2 6 4 4" xfId="11510"/>
    <cellStyle name="Input 2 6 4 5" xfId="11511"/>
    <cellStyle name="Input 2 6 4 6" xfId="11512"/>
    <cellStyle name="Input 2 6 4 7" xfId="11513"/>
    <cellStyle name="Input 2 6 4 8" xfId="11514"/>
    <cellStyle name="Input 2 6 5" xfId="11515"/>
    <cellStyle name="Input 2 6 5 2" xfId="11516"/>
    <cellStyle name="Input 2 6 5 3" xfId="11517"/>
    <cellStyle name="Input 2 6 5 4" xfId="11518"/>
    <cellStyle name="Input 2 6 5 5" xfId="11519"/>
    <cellStyle name="Input 2 6 5 6" xfId="11520"/>
    <cellStyle name="Input 2 6 6" xfId="11521"/>
    <cellStyle name="Input 2 6 6 2" xfId="11522"/>
    <cellStyle name="Input 2 6 6 3" xfId="11523"/>
    <cellStyle name="Input 2 6 6 4" xfId="11524"/>
    <cellStyle name="Input 2 6 6 5" xfId="11525"/>
    <cellStyle name="Input 2 6 6 6" xfId="11526"/>
    <cellStyle name="Input 2 6 7" xfId="11527"/>
    <cellStyle name="Input 2 6 8" xfId="11528"/>
    <cellStyle name="Input 2 6 9" xfId="11529"/>
    <cellStyle name="Input 2 7" xfId="11530"/>
    <cellStyle name="Input 2 7 10" xfId="11531"/>
    <cellStyle name="Input 2 7 2" xfId="11532"/>
    <cellStyle name="Input 2 7 2 2" xfId="11533"/>
    <cellStyle name="Input 2 7 2 2 2" xfId="11534"/>
    <cellStyle name="Input 2 7 2 2 2 2" xfId="11535"/>
    <cellStyle name="Input 2 7 2 2 2 3" xfId="11536"/>
    <cellStyle name="Input 2 7 2 2 2 4" xfId="11537"/>
    <cellStyle name="Input 2 7 2 2 2 5" xfId="11538"/>
    <cellStyle name="Input 2 7 2 2 2 6" xfId="11539"/>
    <cellStyle name="Input 2 7 2 2 3" xfId="11540"/>
    <cellStyle name="Input 2 7 2 2 3 2" xfId="11541"/>
    <cellStyle name="Input 2 7 2 2 3 3" xfId="11542"/>
    <cellStyle name="Input 2 7 2 2 3 4" xfId="11543"/>
    <cellStyle name="Input 2 7 2 2 3 5" xfId="11544"/>
    <cellStyle name="Input 2 7 2 2 3 6" xfId="11545"/>
    <cellStyle name="Input 2 7 2 2 4" xfId="11546"/>
    <cellStyle name="Input 2 7 2 2 5" xfId="11547"/>
    <cellStyle name="Input 2 7 2 2 6" xfId="11548"/>
    <cellStyle name="Input 2 7 2 2 7" xfId="11549"/>
    <cellStyle name="Input 2 7 2 2 8" xfId="11550"/>
    <cellStyle name="Input 2 7 2 3" xfId="11551"/>
    <cellStyle name="Input 2 7 2 3 2" xfId="11552"/>
    <cellStyle name="Input 2 7 2 3 3" xfId="11553"/>
    <cellStyle name="Input 2 7 2 3 4" xfId="11554"/>
    <cellStyle name="Input 2 7 2 3 5" xfId="11555"/>
    <cellStyle name="Input 2 7 2 3 6" xfId="11556"/>
    <cellStyle name="Input 2 7 2 4" xfId="11557"/>
    <cellStyle name="Input 2 7 2 4 2" xfId="11558"/>
    <cellStyle name="Input 2 7 2 4 3" xfId="11559"/>
    <cellStyle name="Input 2 7 2 4 4" xfId="11560"/>
    <cellStyle name="Input 2 7 2 4 5" xfId="11561"/>
    <cellStyle name="Input 2 7 2 4 6" xfId="11562"/>
    <cellStyle name="Input 2 7 2 5" xfId="11563"/>
    <cellStyle name="Input 2 7 2 6" xfId="11564"/>
    <cellStyle name="Input 2 7 2 7" xfId="11565"/>
    <cellStyle name="Input 2 7 2 8" xfId="11566"/>
    <cellStyle name="Input 2 7 2 9" xfId="11567"/>
    <cellStyle name="Input 2 7 3" xfId="11568"/>
    <cellStyle name="Input 2 7 3 2" xfId="11569"/>
    <cellStyle name="Input 2 7 3 2 2" xfId="11570"/>
    <cellStyle name="Input 2 7 3 2 3" xfId="11571"/>
    <cellStyle name="Input 2 7 3 2 4" xfId="11572"/>
    <cellStyle name="Input 2 7 3 2 5" xfId="11573"/>
    <cellStyle name="Input 2 7 3 2 6" xfId="11574"/>
    <cellStyle name="Input 2 7 3 3" xfId="11575"/>
    <cellStyle name="Input 2 7 3 3 2" xfId="11576"/>
    <cellStyle name="Input 2 7 3 3 3" xfId="11577"/>
    <cellStyle name="Input 2 7 3 3 4" xfId="11578"/>
    <cellStyle name="Input 2 7 3 3 5" xfId="11579"/>
    <cellStyle name="Input 2 7 3 3 6" xfId="11580"/>
    <cellStyle name="Input 2 7 3 4" xfId="11581"/>
    <cellStyle name="Input 2 7 3 5" xfId="11582"/>
    <cellStyle name="Input 2 7 3 6" xfId="11583"/>
    <cellStyle name="Input 2 7 3 7" xfId="11584"/>
    <cellStyle name="Input 2 7 3 8" xfId="11585"/>
    <cellStyle name="Input 2 7 4" xfId="11586"/>
    <cellStyle name="Input 2 7 4 2" xfId="11587"/>
    <cellStyle name="Input 2 7 4 3" xfId="11588"/>
    <cellStyle name="Input 2 7 4 4" xfId="11589"/>
    <cellStyle name="Input 2 7 4 5" xfId="11590"/>
    <cellStyle name="Input 2 7 4 6" xfId="11591"/>
    <cellStyle name="Input 2 7 5" xfId="11592"/>
    <cellStyle name="Input 2 7 5 2" xfId="11593"/>
    <cellStyle name="Input 2 7 5 3" xfId="11594"/>
    <cellStyle name="Input 2 7 5 4" xfId="11595"/>
    <cellStyle name="Input 2 7 5 5" xfId="11596"/>
    <cellStyle name="Input 2 7 5 6" xfId="11597"/>
    <cellStyle name="Input 2 7 6" xfId="11598"/>
    <cellStyle name="Input 2 7 7" xfId="11599"/>
    <cellStyle name="Input 2 7 8" xfId="11600"/>
    <cellStyle name="Input 2 7 9" xfId="11601"/>
    <cellStyle name="Input 2 8" xfId="11602"/>
    <cellStyle name="Input 2 8 2" xfId="11603"/>
    <cellStyle name="Input 2 8 2 2" xfId="11604"/>
    <cellStyle name="Input 2 8 2 2 2" xfId="11605"/>
    <cellStyle name="Input 2 8 2 2 3" xfId="11606"/>
    <cellStyle name="Input 2 8 2 2 4" xfId="11607"/>
    <cellStyle name="Input 2 8 2 2 5" xfId="11608"/>
    <cellStyle name="Input 2 8 2 2 6" xfId="11609"/>
    <cellStyle name="Input 2 8 2 3" xfId="11610"/>
    <cellStyle name="Input 2 8 2 3 2" xfId="11611"/>
    <cellStyle name="Input 2 8 2 3 3" xfId="11612"/>
    <cellStyle name="Input 2 8 2 3 4" xfId="11613"/>
    <cellStyle name="Input 2 8 2 3 5" xfId="11614"/>
    <cellStyle name="Input 2 8 2 3 6" xfId="11615"/>
    <cellStyle name="Input 2 8 2 4" xfId="11616"/>
    <cellStyle name="Input 2 8 2 5" xfId="11617"/>
    <cellStyle name="Input 2 8 2 6" xfId="11618"/>
    <cellStyle name="Input 2 8 2 7" xfId="11619"/>
    <cellStyle name="Input 2 8 2 8" xfId="11620"/>
    <cellStyle name="Input 2 8 3" xfId="11621"/>
    <cellStyle name="Input 2 8 3 2" xfId="11622"/>
    <cellStyle name="Input 2 8 3 3" xfId="11623"/>
    <cellStyle name="Input 2 8 3 4" xfId="11624"/>
    <cellStyle name="Input 2 8 3 5" xfId="11625"/>
    <cellStyle name="Input 2 8 3 6" xfId="11626"/>
    <cellStyle name="Input 2 8 4" xfId="11627"/>
    <cellStyle name="Input 2 8 4 2" xfId="11628"/>
    <cellStyle name="Input 2 8 4 3" xfId="11629"/>
    <cellStyle name="Input 2 8 4 4" xfId="11630"/>
    <cellStyle name="Input 2 8 4 5" xfId="11631"/>
    <cellStyle name="Input 2 8 4 6" xfId="11632"/>
    <cellStyle name="Input 2 8 5" xfId="11633"/>
    <cellStyle name="Input 2 8 6" xfId="11634"/>
    <cellStyle name="Input 2 8 7" xfId="11635"/>
    <cellStyle name="Input 2 8 8" xfId="11636"/>
    <cellStyle name="Input 2 8 9" xfId="11637"/>
    <cellStyle name="Input 2 9" xfId="11638"/>
    <cellStyle name="Input 2 9 2" xfId="11639"/>
    <cellStyle name="Input 2 9 2 2" xfId="11640"/>
    <cellStyle name="Input 2 9 2 3" xfId="11641"/>
    <cellStyle name="Input 2 9 2 4" xfId="11642"/>
    <cellStyle name="Input 2 9 2 5" xfId="11643"/>
    <cellStyle name="Input 2 9 2 6" xfId="11644"/>
    <cellStyle name="Input 2 9 3" xfId="11645"/>
    <cellStyle name="Input 2 9 3 2" xfId="11646"/>
    <cellStyle name="Input 2 9 3 3" xfId="11647"/>
    <cellStyle name="Input 2 9 3 4" xfId="11648"/>
    <cellStyle name="Input 2 9 3 5" xfId="11649"/>
    <cellStyle name="Input 2 9 3 6" xfId="11650"/>
    <cellStyle name="Input 2 9 4" xfId="11651"/>
    <cellStyle name="Input 2 9 5" xfId="11652"/>
    <cellStyle name="Input 2 9 6" xfId="11653"/>
    <cellStyle name="Input 2 9 7" xfId="11654"/>
    <cellStyle name="Input 2 9 8" xfId="11655"/>
    <cellStyle name="Input 3" xfId="270"/>
    <cellStyle name="Input 3 2" xfId="11657"/>
    <cellStyle name="Input 3 2 10" xfId="11658"/>
    <cellStyle name="Input 3 2 11" xfId="11659"/>
    <cellStyle name="Input 3 2 12" xfId="11660"/>
    <cellStyle name="Input 3 2 13" xfId="11661"/>
    <cellStyle name="Input 3 2 14" xfId="11662"/>
    <cellStyle name="Input 3 2 2" xfId="11663"/>
    <cellStyle name="Input 3 2 2 10" xfId="11664"/>
    <cellStyle name="Input 3 2 2 11" xfId="11665"/>
    <cellStyle name="Input 3 2 2 12" xfId="11666"/>
    <cellStyle name="Input 3 2 2 13" xfId="11667"/>
    <cellStyle name="Input 3 2 2 2" xfId="11668"/>
    <cellStyle name="Input 3 2 2 2 10" xfId="11669"/>
    <cellStyle name="Input 3 2 2 2 11" xfId="11670"/>
    <cellStyle name="Input 3 2 2 2 12" xfId="11671"/>
    <cellStyle name="Input 3 2 2 2 2" xfId="11672"/>
    <cellStyle name="Input 3 2 2 2 2 10" xfId="11673"/>
    <cellStyle name="Input 3 2 2 2 2 11" xfId="11674"/>
    <cellStyle name="Input 3 2 2 2 2 2" xfId="11675"/>
    <cellStyle name="Input 3 2 2 2 2 2 10" xfId="11676"/>
    <cellStyle name="Input 3 2 2 2 2 2 2" xfId="11677"/>
    <cellStyle name="Input 3 2 2 2 2 2 2 2" xfId="11678"/>
    <cellStyle name="Input 3 2 2 2 2 2 2 2 2" xfId="11679"/>
    <cellStyle name="Input 3 2 2 2 2 2 2 2 2 2" xfId="11680"/>
    <cellStyle name="Input 3 2 2 2 2 2 2 2 2 3" xfId="11681"/>
    <cellStyle name="Input 3 2 2 2 2 2 2 2 2 4" xfId="11682"/>
    <cellStyle name="Input 3 2 2 2 2 2 2 2 2 5" xfId="11683"/>
    <cellStyle name="Input 3 2 2 2 2 2 2 2 2 6" xfId="11684"/>
    <cellStyle name="Input 3 2 2 2 2 2 2 2 3" xfId="11685"/>
    <cellStyle name="Input 3 2 2 2 2 2 2 2 3 2" xfId="11686"/>
    <cellStyle name="Input 3 2 2 2 2 2 2 2 3 3" xfId="11687"/>
    <cellStyle name="Input 3 2 2 2 2 2 2 2 3 4" xfId="11688"/>
    <cellStyle name="Input 3 2 2 2 2 2 2 2 3 5" xfId="11689"/>
    <cellStyle name="Input 3 2 2 2 2 2 2 2 3 6" xfId="11690"/>
    <cellStyle name="Input 3 2 2 2 2 2 2 2 4" xfId="11691"/>
    <cellStyle name="Input 3 2 2 2 2 2 2 2 5" xfId="11692"/>
    <cellStyle name="Input 3 2 2 2 2 2 2 2 6" xfId="11693"/>
    <cellStyle name="Input 3 2 2 2 2 2 2 2 7" xfId="11694"/>
    <cellStyle name="Input 3 2 2 2 2 2 2 2 8" xfId="11695"/>
    <cellStyle name="Input 3 2 2 2 2 2 2 3" xfId="11696"/>
    <cellStyle name="Input 3 2 2 2 2 2 2 3 2" xfId="11697"/>
    <cellStyle name="Input 3 2 2 2 2 2 2 3 3" xfId="11698"/>
    <cellStyle name="Input 3 2 2 2 2 2 2 3 4" xfId="11699"/>
    <cellStyle name="Input 3 2 2 2 2 2 2 3 5" xfId="11700"/>
    <cellStyle name="Input 3 2 2 2 2 2 2 3 6" xfId="11701"/>
    <cellStyle name="Input 3 2 2 2 2 2 2 4" xfId="11702"/>
    <cellStyle name="Input 3 2 2 2 2 2 2 4 2" xfId="11703"/>
    <cellStyle name="Input 3 2 2 2 2 2 2 4 3" xfId="11704"/>
    <cellStyle name="Input 3 2 2 2 2 2 2 4 4" xfId="11705"/>
    <cellStyle name="Input 3 2 2 2 2 2 2 4 5" xfId="11706"/>
    <cellStyle name="Input 3 2 2 2 2 2 2 4 6" xfId="11707"/>
    <cellStyle name="Input 3 2 2 2 2 2 2 5" xfId="11708"/>
    <cellStyle name="Input 3 2 2 2 2 2 2 6" xfId="11709"/>
    <cellStyle name="Input 3 2 2 2 2 2 2 7" xfId="11710"/>
    <cellStyle name="Input 3 2 2 2 2 2 2 8" xfId="11711"/>
    <cellStyle name="Input 3 2 2 2 2 2 2 9" xfId="11712"/>
    <cellStyle name="Input 3 2 2 2 2 2 3" xfId="11713"/>
    <cellStyle name="Input 3 2 2 2 2 2 3 2" xfId="11714"/>
    <cellStyle name="Input 3 2 2 2 2 2 3 2 2" xfId="11715"/>
    <cellStyle name="Input 3 2 2 2 2 2 3 2 3" xfId="11716"/>
    <cellStyle name="Input 3 2 2 2 2 2 3 2 4" xfId="11717"/>
    <cellStyle name="Input 3 2 2 2 2 2 3 2 5" xfId="11718"/>
    <cellStyle name="Input 3 2 2 2 2 2 3 2 6" xfId="11719"/>
    <cellStyle name="Input 3 2 2 2 2 2 3 3" xfId="11720"/>
    <cellStyle name="Input 3 2 2 2 2 2 3 3 2" xfId="11721"/>
    <cellStyle name="Input 3 2 2 2 2 2 3 3 3" xfId="11722"/>
    <cellStyle name="Input 3 2 2 2 2 2 3 3 4" xfId="11723"/>
    <cellStyle name="Input 3 2 2 2 2 2 3 3 5" xfId="11724"/>
    <cellStyle name="Input 3 2 2 2 2 2 3 3 6" xfId="11725"/>
    <cellStyle name="Input 3 2 2 2 2 2 3 4" xfId="11726"/>
    <cellStyle name="Input 3 2 2 2 2 2 3 5" xfId="11727"/>
    <cellStyle name="Input 3 2 2 2 2 2 3 6" xfId="11728"/>
    <cellStyle name="Input 3 2 2 2 2 2 3 7" xfId="11729"/>
    <cellStyle name="Input 3 2 2 2 2 2 3 8" xfId="11730"/>
    <cellStyle name="Input 3 2 2 2 2 2 4" xfId="11731"/>
    <cellStyle name="Input 3 2 2 2 2 2 4 2" xfId="11732"/>
    <cellStyle name="Input 3 2 2 2 2 2 4 3" xfId="11733"/>
    <cellStyle name="Input 3 2 2 2 2 2 4 4" xfId="11734"/>
    <cellStyle name="Input 3 2 2 2 2 2 4 5" xfId="11735"/>
    <cellStyle name="Input 3 2 2 2 2 2 4 6" xfId="11736"/>
    <cellStyle name="Input 3 2 2 2 2 2 5" xfId="11737"/>
    <cellStyle name="Input 3 2 2 2 2 2 5 2" xfId="11738"/>
    <cellStyle name="Input 3 2 2 2 2 2 5 3" xfId="11739"/>
    <cellStyle name="Input 3 2 2 2 2 2 5 4" xfId="11740"/>
    <cellStyle name="Input 3 2 2 2 2 2 5 5" xfId="11741"/>
    <cellStyle name="Input 3 2 2 2 2 2 5 6" xfId="11742"/>
    <cellStyle name="Input 3 2 2 2 2 2 6" xfId="11743"/>
    <cellStyle name="Input 3 2 2 2 2 2 7" xfId="11744"/>
    <cellStyle name="Input 3 2 2 2 2 2 8" xfId="11745"/>
    <cellStyle name="Input 3 2 2 2 2 2 9" xfId="11746"/>
    <cellStyle name="Input 3 2 2 2 2 3" xfId="11747"/>
    <cellStyle name="Input 3 2 2 2 2 3 2" xfId="11748"/>
    <cellStyle name="Input 3 2 2 2 2 3 2 2" xfId="11749"/>
    <cellStyle name="Input 3 2 2 2 2 3 2 2 2" xfId="11750"/>
    <cellStyle name="Input 3 2 2 2 2 3 2 2 3" xfId="11751"/>
    <cellStyle name="Input 3 2 2 2 2 3 2 2 4" xfId="11752"/>
    <cellStyle name="Input 3 2 2 2 2 3 2 2 5" xfId="11753"/>
    <cellStyle name="Input 3 2 2 2 2 3 2 2 6" xfId="11754"/>
    <cellStyle name="Input 3 2 2 2 2 3 2 3" xfId="11755"/>
    <cellStyle name="Input 3 2 2 2 2 3 2 3 2" xfId="11756"/>
    <cellStyle name="Input 3 2 2 2 2 3 2 3 3" xfId="11757"/>
    <cellStyle name="Input 3 2 2 2 2 3 2 3 4" xfId="11758"/>
    <cellStyle name="Input 3 2 2 2 2 3 2 3 5" xfId="11759"/>
    <cellStyle name="Input 3 2 2 2 2 3 2 3 6" xfId="11760"/>
    <cellStyle name="Input 3 2 2 2 2 3 2 4" xfId="11761"/>
    <cellStyle name="Input 3 2 2 2 2 3 2 5" xfId="11762"/>
    <cellStyle name="Input 3 2 2 2 2 3 2 6" xfId="11763"/>
    <cellStyle name="Input 3 2 2 2 2 3 2 7" xfId="11764"/>
    <cellStyle name="Input 3 2 2 2 2 3 2 8" xfId="11765"/>
    <cellStyle name="Input 3 2 2 2 2 3 3" xfId="11766"/>
    <cellStyle name="Input 3 2 2 2 2 3 3 2" xfId="11767"/>
    <cellStyle name="Input 3 2 2 2 2 3 3 3" xfId="11768"/>
    <cellStyle name="Input 3 2 2 2 2 3 3 4" xfId="11769"/>
    <cellStyle name="Input 3 2 2 2 2 3 3 5" xfId="11770"/>
    <cellStyle name="Input 3 2 2 2 2 3 3 6" xfId="11771"/>
    <cellStyle name="Input 3 2 2 2 2 3 4" xfId="11772"/>
    <cellStyle name="Input 3 2 2 2 2 3 4 2" xfId="11773"/>
    <cellStyle name="Input 3 2 2 2 2 3 4 3" xfId="11774"/>
    <cellStyle name="Input 3 2 2 2 2 3 4 4" xfId="11775"/>
    <cellStyle name="Input 3 2 2 2 2 3 4 5" xfId="11776"/>
    <cellStyle name="Input 3 2 2 2 2 3 4 6" xfId="11777"/>
    <cellStyle name="Input 3 2 2 2 2 3 5" xfId="11778"/>
    <cellStyle name="Input 3 2 2 2 2 3 6" xfId="11779"/>
    <cellStyle name="Input 3 2 2 2 2 3 7" xfId="11780"/>
    <cellStyle name="Input 3 2 2 2 2 3 8" xfId="11781"/>
    <cellStyle name="Input 3 2 2 2 2 3 9" xfId="11782"/>
    <cellStyle name="Input 3 2 2 2 2 4" xfId="11783"/>
    <cellStyle name="Input 3 2 2 2 2 4 2" xfId="11784"/>
    <cellStyle name="Input 3 2 2 2 2 4 2 2" xfId="11785"/>
    <cellStyle name="Input 3 2 2 2 2 4 2 3" xfId="11786"/>
    <cellStyle name="Input 3 2 2 2 2 4 2 4" xfId="11787"/>
    <cellStyle name="Input 3 2 2 2 2 4 2 5" xfId="11788"/>
    <cellStyle name="Input 3 2 2 2 2 4 2 6" xfId="11789"/>
    <cellStyle name="Input 3 2 2 2 2 4 3" xfId="11790"/>
    <cellStyle name="Input 3 2 2 2 2 4 3 2" xfId="11791"/>
    <cellStyle name="Input 3 2 2 2 2 4 3 3" xfId="11792"/>
    <cellStyle name="Input 3 2 2 2 2 4 3 4" xfId="11793"/>
    <cellStyle name="Input 3 2 2 2 2 4 3 5" xfId="11794"/>
    <cellStyle name="Input 3 2 2 2 2 4 3 6" xfId="11795"/>
    <cellStyle name="Input 3 2 2 2 2 4 4" xfId="11796"/>
    <cellStyle name="Input 3 2 2 2 2 4 5" xfId="11797"/>
    <cellStyle name="Input 3 2 2 2 2 4 6" xfId="11798"/>
    <cellStyle name="Input 3 2 2 2 2 4 7" xfId="11799"/>
    <cellStyle name="Input 3 2 2 2 2 4 8" xfId="11800"/>
    <cellStyle name="Input 3 2 2 2 2 5" xfId="11801"/>
    <cellStyle name="Input 3 2 2 2 2 5 2" xfId="11802"/>
    <cellStyle name="Input 3 2 2 2 2 5 3" xfId="11803"/>
    <cellStyle name="Input 3 2 2 2 2 5 4" xfId="11804"/>
    <cellStyle name="Input 3 2 2 2 2 5 5" xfId="11805"/>
    <cellStyle name="Input 3 2 2 2 2 5 6" xfId="11806"/>
    <cellStyle name="Input 3 2 2 2 2 6" xfId="11807"/>
    <cellStyle name="Input 3 2 2 2 2 6 2" xfId="11808"/>
    <cellStyle name="Input 3 2 2 2 2 6 3" xfId="11809"/>
    <cellStyle name="Input 3 2 2 2 2 6 4" xfId="11810"/>
    <cellStyle name="Input 3 2 2 2 2 6 5" xfId="11811"/>
    <cellStyle name="Input 3 2 2 2 2 6 6" xfId="11812"/>
    <cellStyle name="Input 3 2 2 2 2 7" xfId="11813"/>
    <cellStyle name="Input 3 2 2 2 2 8" xfId="11814"/>
    <cellStyle name="Input 3 2 2 2 2 9" xfId="11815"/>
    <cellStyle name="Input 3 2 2 2 3" xfId="11816"/>
    <cellStyle name="Input 3 2 2 2 3 10" xfId="11817"/>
    <cellStyle name="Input 3 2 2 2 3 2" xfId="11818"/>
    <cellStyle name="Input 3 2 2 2 3 2 2" xfId="11819"/>
    <cellStyle name="Input 3 2 2 2 3 2 2 2" xfId="11820"/>
    <cellStyle name="Input 3 2 2 2 3 2 2 2 2" xfId="11821"/>
    <cellStyle name="Input 3 2 2 2 3 2 2 2 3" xfId="11822"/>
    <cellStyle name="Input 3 2 2 2 3 2 2 2 4" xfId="11823"/>
    <cellStyle name="Input 3 2 2 2 3 2 2 2 5" xfId="11824"/>
    <cellStyle name="Input 3 2 2 2 3 2 2 2 6" xfId="11825"/>
    <cellStyle name="Input 3 2 2 2 3 2 2 3" xfId="11826"/>
    <cellStyle name="Input 3 2 2 2 3 2 2 3 2" xfId="11827"/>
    <cellStyle name="Input 3 2 2 2 3 2 2 3 3" xfId="11828"/>
    <cellStyle name="Input 3 2 2 2 3 2 2 3 4" xfId="11829"/>
    <cellStyle name="Input 3 2 2 2 3 2 2 3 5" xfId="11830"/>
    <cellStyle name="Input 3 2 2 2 3 2 2 3 6" xfId="11831"/>
    <cellStyle name="Input 3 2 2 2 3 2 2 4" xfId="11832"/>
    <cellStyle name="Input 3 2 2 2 3 2 2 5" xfId="11833"/>
    <cellStyle name="Input 3 2 2 2 3 2 2 6" xfId="11834"/>
    <cellStyle name="Input 3 2 2 2 3 2 2 7" xfId="11835"/>
    <cellStyle name="Input 3 2 2 2 3 2 2 8" xfId="11836"/>
    <cellStyle name="Input 3 2 2 2 3 2 3" xfId="11837"/>
    <cellStyle name="Input 3 2 2 2 3 2 3 2" xfId="11838"/>
    <cellStyle name="Input 3 2 2 2 3 2 3 3" xfId="11839"/>
    <cellStyle name="Input 3 2 2 2 3 2 3 4" xfId="11840"/>
    <cellStyle name="Input 3 2 2 2 3 2 3 5" xfId="11841"/>
    <cellStyle name="Input 3 2 2 2 3 2 3 6" xfId="11842"/>
    <cellStyle name="Input 3 2 2 2 3 2 4" xfId="11843"/>
    <cellStyle name="Input 3 2 2 2 3 2 4 2" xfId="11844"/>
    <cellStyle name="Input 3 2 2 2 3 2 4 3" xfId="11845"/>
    <cellStyle name="Input 3 2 2 2 3 2 4 4" xfId="11846"/>
    <cellStyle name="Input 3 2 2 2 3 2 4 5" xfId="11847"/>
    <cellStyle name="Input 3 2 2 2 3 2 4 6" xfId="11848"/>
    <cellStyle name="Input 3 2 2 2 3 2 5" xfId="11849"/>
    <cellStyle name="Input 3 2 2 2 3 2 6" xfId="11850"/>
    <cellStyle name="Input 3 2 2 2 3 2 7" xfId="11851"/>
    <cellStyle name="Input 3 2 2 2 3 2 8" xfId="11852"/>
    <cellStyle name="Input 3 2 2 2 3 2 9" xfId="11853"/>
    <cellStyle name="Input 3 2 2 2 3 3" xfId="11854"/>
    <cellStyle name="Input 3 2 2 2 3 3 2" xfId="11855"/>
    <cellStyle name="Input 3 2 2 2 3 3 2 2" xfId="11856"/>
    <cellStyle name="Input 3 2 2 2 3 3 2 3" xfId="11857"/>
    <cellStyle name="Input 3 2 2 2 3 3 2 4" xfId="11858"/>
    <cellStyle name="Input 3 2 2 2 3 3 2 5" xfId="11859"/>
    <cellStyle name="Input 3 2 2 2 3 3 2 6" xfId="11860"/>
    <cellStyle name="Input 3 2 2 2 3 3 3" xfId="11861"/>
    <cellStyle name="Input 3 2 2 2 3 3 3 2" xfId="11862"/>
    <cellStyle name="Input 3 2 2 2 3 3 3 3" xfId="11863"/>
    <cellStyle name="Input 3 2 2 2 3 3 3 4" xfId="11864"/>
    <cellStyle name="Input 3 2 2 2 3 3 3 5" xfId="11865"/>
    <cellStyle name="Input 3 2 2 2 3 3 3 6" xfId="11866"/>
    <cellStyle name="Input 3 2 2 2 3 3 4" xfId="11867"/>
    <cellStyle name="Input 3 2 2 2 3 3 5" xfId="11868"/>
    <cellStyle name="Input 3 2 2 2 3 3 6" xfId="11869"/>
    <cellStyle name="Input 3 2 2 2 3 3 7" xfId="11870"/>
    <cellStyle name="Input 3 2 2 2 3 3 8" xfId="11871"/>
    <cellStyle name="Input 3 2 2 2 3 4" xfId="11872"/>
    <cellStyle name="Input 3 2 2 2 3 4 2" xfId="11873"/>
    <cellStyle name="Input 3 2 2 2 3 4 3" xfId="11874"/>
    <cellStyle name="Input 3 2 2 2 3 4 4" xfId="11875"/>
    <cellStyle name="Input 3 2 2 2 3 4 5" xfId="11876"/>
    <cellStyle name="Input 3 2 2 2 3 4 6" xfId="11877"/>
    <cellStyle name="Input 3 2 2 2 3 5" xfId="11878"/>
    <cellStyle name="Input 3 2 2 2 3 5 2" xfId="11879"/>
    <cellStyle name="Input 3 2 2 2 3 5 3" xfId="11880"/>
    <cellStyle name="Input 3 2 2 2 3 5 4" xfId="11881"/>
    <cellStyle name="Input 3 2 2 2 3 5 5" xfId="11882"/>
    <cellStyle name="Input 3 2 2 2 3 5 6" xfId="11883"/>
    <cellStyle name="Input 3 2 2 2 3 6" xfId="11884"/>
    <cellStyle name="Input 3 2 2 2 3 7" xfId="11885"/>
    <cellStyle name="Input 3 2 2 2 3 8" xfId="11886"/>
    <cellStyle name="Input 3 2 2 2 3 9" xfId="11887"/>
    <cellStyle name="Input 3 2 2 2 4" xfId="11888"/>
    <cellStyle name="Input 3 2 2 2 4 2" xfId="11889"/>
    <cellStyle name="Input 3 2 2 2 4 2 2" xfId="11890"/>
    <cellStyle name="Input 3 2 2 2 4 2 2 2" xfId="11891"/>
    <cellStyle name="Input 3 2 2 2 4 2 2 3" xfId="11892"/>
    <cellStyle name="Input 3 2 2 2 4 2 2 4" xfId="11893"/>
    <cellStyle name="Input 3 2 2 2 4 2 2 5" xfId="11894"/>
    <cellStyle name="Input 3 2 2 2 4 2 2 6" xfId="11895"/>
    <cellStyle name="Input 3 2 2 2 4 2 3" xfId="11896"/>
    <cellStyle name="Input 3 2 2 2 4 2 3 2" xfId="11897"/>
    <cellStyle name="Input 3 2 2 2 4 2 3 3" xfId="11898"/>
    <cellStyle name="Input 3 2 2 2 4 2 3 4" xfId="11899"/>
    <cellStyle name="Input 3 2 2 2 4 2 3 5" xfId="11900"/>
    <cellStyle name="Input 3 2 2 2 4 2 3 6" xfId="11901"/>
    <cellStyle name="Input 3 2 2 2 4 2 4" xfId="11902"/>
    <cellStyle name="Input 3 2 2 2 4 2 5" xfId="11903"/>
    <cellStyle name="Input 3 2 2 2 4 2 6" xfId="11904"/>
    <cellStyle name="Input 3 2 2 2 4 2 7" xfId="11905"/>
    <cellStyle name="Input 3 2 2 2 4 2 8" xfId="11906"/>
    <cellStyle name="Input 3 2 2 2 4 3" xfId="11907"/>
    <cellStyle name="Input 3 2 2 2 4 3 2" xfId="11908"/>
    <cellStyle name="Input 3 2 2 2 4 3 3" xfId="11909"/>
    <cellStyle name="Input 3 2 2 2 4 3 4" xfId="11910"/>
    <cellStyle name="Input 3 2 2 2 4 3 5" xfId="11911"/>
    <cellStyle name="Input 3 2 2 2 4 3 6" xfId="11912"/>
    <cellStyle name="Input 3 2 2 2 4 4" xfId="11913"/>
    <cellStyle name="Input 3 2 2 2 4 4 2" xfId="11914"/>
    <cellStyle name="Input 3 2 2 2 4 4 3" xfId="11915"/>
    <cellStyle name="Input 3 2 2 2 4 4 4" xfId="11916"/>
    <cellStyle name="Input 3 2 2 2 4 4 5" xfId="11917"/>
    <cellStyle name="Input 3 2 2 2 4 4 6" xfId="11918"/>
    <cellStyle name="Input 3 2 2 2 4 5" xfId="11919"/>
    <cellStyle name="Input 3 2 2 2 4 6" xfId="11920"/>
    <cellStyle name="Input 3 2 2 2 4 7" xfId="11921"/>
    <cellStyle name="Input 3 2 2 2 4 8" xfId="11922"/>
    <cellStyle name="Input 3 2 2 2 4 9" xfId="11923"/>
    <cellStyle name="Input 3 2 2 2 5" xfId="11924"/>
    <cellStyle name="Input 3 2 2 2 5 2" xfId="11925"/>
    <cellStyle name="Input 3 2 2 2 5 2 2" xfId="11926"/>
    <cellStyle name="Input 3 2 2 2 5 2 3" xfId="11927"/>
    <cellStyle name="Input 3 2 2 2 5 2 4" xfId="11928"/>
    <cellStyle name="Input 3 2 2 2 5 2 5" xfId="11929"/>
    <cellStyle name="Input 3 2 2 2 5 2 6" xfId="11930"/>
    <cellStyle name="Input 3 2 2 2 5 3" xfId="11931"/>
    <cellStyle name="Input 3 2 2 2 5 3 2" xfId="11932"/>
    <cellStyle name="Input 3 2 2 2 5 3 3" xfId="11933"/>
    <cellStyle name="Input 3 2 2 2 5 3 4" xfId="11934"/>
    <cellStyle name="Input 3 2 2 2 5 3 5" xfId="11935"/>
    <cellStyle name="Input 3 2 2 2 5 3 6" xfId="11936"/>
    <cellStyle name="Input 3 2 2 2 5 4" xfId="11937"/>
    <cellStyle name="Input 3 2 2 2 5 5" xfId="11938"/>
    <cellStyle name="Input 3 2 2 2 5 6" xfId="11939"/>
    <cellStyle name="Input 3 2 2 2 5 7" xfId="11940"/>
    <cellStyle name="Input 3 2 2 2 5 8" xfId="11941"/>
    <cellStyle name="Input 3 2 2 2 6" xfId="11942"/>
    <cellStyle name="Input 3 2 2 2 6 2" xfId="11943"/>
    <cellStyle name="Input 3 2 2 2 6 3" xfId="11944"/>
    <cellStyle name="Input 3 2 2 2 6 4" xfId="11945"/>
    <cellStyle name="Input 3 2 2 2 6 5" xfId="11946"/>
    <cellStyle name="Input 3 2 2 2 6 6" xfId="11947"/>
    <cellStyle name="Input 3 2 2 2 7" xfId="11948"/>
    <cellStyle name="Input 3 2 2 2 7 2" xfId="11949"/>
    <cellStyle name="Input 3 2 2 2 7 3" xfId="11950"/>
    <cellStyle name="Input 3 2 2 2 7 4" xfId="11951"/>
    <cellStyle name="Input 3 2 2 2 7 5" xfId="11952"/>
    <cellStyle name="Input 3 2 2 2 7 6" xfId="11953"/>
    <cellStyle name="Input 3 2 2 2 8" xfId="11954"/>
    <cellStyle name="Input 3 2 2 2 9" xfId="11955"/>
    <cellStyle name="Input 3 2 2 3" xfId="11956"/>
    <cellStyle name="Input 3 2 2 3 10" xfId="11957"/>
    <cellStyle name="Input 3 2 2 3 11" xfId="11958"/>
    <cellStyle name="Input 3 2 2 3 2" xfId="11959"/>
    <cellStyle name="Input 3 2 2 3 2 10" xfId="11960"/>
    <cellStyle name="Input 3 2 2 3 2 2" xfId="11961"/>
    <cellStyle name="Input 3 2 2 3 2 2 2" xfId="11962"/>
    <cellStyle name="Input 3 2 2 3 2 2 2 2" xfId="11963"/>
    <cellStyle name="Input 3 2 2 3 2 2 2 2 2" xfId="11964"/>
    <cellStyle name="Input 3 2 2 3 2 2 2 2 3" xfId="11965"/>
    <cellStyle name="Input 3 2 2 3 2 2 2 2 4" xfId="11966"/>
    <cellStyle name="Input 3 2 2 3 2 2 2 2 5" xfId="11967"/>
    <cellStyle name="Input 3 2 2 3 2 2 2 2 6" xfId="11968"/>
    <cellStyle name="Input 3 2 2 3 2 2 2 3" xfId="11969"/>
    <cellStyle name="Input 3 2 2 3 2 2 2 3 2" xfId="11970"/>
    <cellStyle name="Input 3 2 2 3 2 2 2 3 3" xfId="11971"/>
    <cellStyle name="Input 3 2 2 3 2 2 2 3 4" xfId="11972"/>
    <cellStyle name="Input 3 2 2 3 2 2 2 3 5" xfId="11973"/>
    <cellStyle name="Input 3 2 2 3 2 2 2 3 6" xfId="11974"/>
    <cellStyle name="Input 3 2 2 3 2 2 2 4" xfId="11975"/>
    <cellStyle name="Input 3 2 2 3 2 2 2 5" xfId="11976"/>
    <cellStyle name="Input 3 2 2 3 2 2 2 6" xfId="11977"/>
    <cellStyle name="Input 3 2 2 3 2 2 2 7" xfId="11978"/>
    <cellStyle name="Input 3 2 2 3 2 2 2 8" xfId="11979"/>
    <cellStyle name="Input 3 2 2 3 2 2 3" xfId="11980"/>
    <cellStyle name="Input 3 2 2 3 2 2 3 2" xfId="11981"/>
    <cellStyle name="Input 3 2 2 3 2 2 3 3" xfId="11982"/>
    <cellStyle name="Input 3 2 2 3 2 2 3 4" xfId="11983"/>
    <cellStyle name="Input 3 2 2 3 2 2 3 5" xfId="11984"/>
    <cellStyle name="Input 3 2 2 3 2 2 3 6" xfId="11985"/>
    <cellStyle name="Input 3 2 2 3 2 2 4" xfId="11986"/>
    <cellStyle name="Input 3 2 2 3 2 2 4 2" xfId="11987"/>
    <cellStyle name="Input 3 2 2 3 2 2 4 3" xfId="11988"/>
    <cellStyle name="Input 3 2 2 3 2 2 4 4" xfId="11989"/>
    <cellStyle name="Input 3 2 2 3 2 2 4 5" xfId="11990"/>
    <cellStyle name="Input 3 2 2 3 2 2 4 6" xfId="11991"/>
    <cellStyle name="Input 3 2 2 3 2 2 5" xfId="11992"/>
    <cellStyle name="Input 3 2 2 3 2 2 6" xfId="11993"/>
    <cellStyle name="Input 3 2 2 3 2 2 7" xfId="11994"/>
    <cellStyle name="Input 3 2 2 3 2 2 8" xfId="11995"/>
    <cellStyle name="Input 3 2 2 3 2 2 9" xfId="11996"/>
    <cellStyle name="Input 3 2 2 3 2 3" xfId="11997"/>
    <cellStyle name="Input 3 2 2 3 2 3 2" xfId="11998"/>
    <cellStyle name="Input 3 2 2 3 2 3 2 2" xfId="11999"/>
    <cellStyle name="Input 3 2 2 3 2 3 2 3" xfId="12000"/>
    <cellStyle name="Input 3 2 2 3 2 3 2 4" xfId="12001"/>
    <cellStyle name="Input 3 2 2 3 2 3 2 5" xfId="12002"/>
    <cellStyle name="Input 3 2 2 3 2 3 2 6" xfId="12003"/>
    <cellStyle name="Input 3 2 2 3 2 3 3" xfId="12004"/>
    <cellStyle name="Input 3 2 2 3 2 3 3 2" xfId="12005"/>
    <cellStyle name="Input 3 2 2 3 2 3 3 3" xfId="12006"/>
    <cellStyle name="Input 3 2 2 3 2 3 3 4" xfId="12007"/>
    <cellStyle name="Input 3 2 2 3 2 3 3 5" xfId="12008"/>
    <cellStyle name="Input 3 2 2 3 2 3 3 6" xfId="12009"/>
    <cellStyle name="Input 3 2 2 3 2 3 4" xfId="12010"/>
    <cellStyle name="Input 3 2 2 3 2 3 5" xfId="12011"/>
    <cellStyle name="Input 3 2 2 3 2 3 6" xfId="12012"/>
    <cellStyle name="Input 3 2 2 3 2 3 7" xfId="12013"/>
    <cellStyle name="Input 3 2 2 3 2 3 8" xfId="12014"/>
    <cellStyle name="Input 3 2 2 3 2 4" xfId="12015"/>
    <cellStyle name="Input 3 2 2 3 2 4 2" xfId="12016"/>
    <cellStyle name="Input 3 2 2 3 2 4 3" xfId="12017"/>
    <cellStyle name="Input 3 2 2 3 2 4 4" xfId="12018"/>
    <cellStyle name="Input 3 2 2 3 2 4 5" xfId="12019"/>
    <cellStyle name="Input 3 2 2 3 2 4 6" xfId="12020"/>
    <cellStyle name="Input 3 2 2 3 2 5" xfId="12021"/>
    <cellStyle name="Input 3 2 2 3 2 5 2" xfId="12022"/>
    <cellStyle name="Input 3 2 2 3 2 5 3" xfId="12023"/>
    <cellStyle name="Input 3 2 2 3 2 5 4" xfId="12024"/>
    <cellStyle name="Input 3 2 2 3 2 5 5" xfId="12025"/>
    <cellStyle name="Input 3 2 2 3 2 5 6" xfId="12026"/>
    <cellStyle name="Input 3 2 2 3 2 6" xfId="12027"/>
    <cellStyle name="Input 3 2 2 3 2 7" xfId="12028"/>
    <cellStyle name="Input 3 2 2 3 2 8" xfId="12029"/>
    <cellStyle name="Input 3 2 2 3 2 9" xfId="12030"/>
    <cellStyle name="Input 3 2 2 3 3" xfId="12031"/>
    <cellStyle name="Input 3 2 2 3 3 2" xfId="12032"/>
    <cellStyle name="Input 3 2 2 3 3 2 2" xfId="12033"/>
    <cellStyle name="Input 3 2 2 3 3 2 2 2" xfId="12034"/>
    <cellStyle name="Input 3 2 2 3 3 2 2 3" xfId="12035"/>
    <cellStyle name="Input 3 2 2 3 3 2 2 4" xfId="12036"/>
    <cellStyle name="Input 3 2 2 3 3 2 2 5" xfId="12037"/>
    <cellStyle name="Input 3 2 2 3 3 2 2 6" xfId="12038"/>
    <cellStyle name="Input 3 2 2 3 3 2 3" xfId="12039"/>
    <cellStyle name="Input 3 2 2 3 3 2 3 2" xfId="12040"/>
    <cellStyle name="Input 3 2 2 3 3 2 3 3" xfId="12041"/>
    <cellStyle name="Input 3 2 2 3 3 2 3 4" xfId="12042"/>
    <cellStyle name="Input 3 2 2 3 3 2 3 5" xfId="12043"/>
    <cellStyle name="Input 3 2 2 3 3 2 3 6" xfId="12044"/>
    <cellStyle name="Input 3 2 2 3 3 2 4" xfId="12045"/>
    <cellStyle name="Input 3 2 2 3 3 2 5" xfId="12046"/>
    <cellStyle name="Input 3 2 2 3 3 2 6" xfId="12047"/>
    <cellStyle name="Input 3 2 2 3 3 2 7" xfId="12048"/>
    <cellStyle name="Input 3 2 2 3 3 2 8" xfId="12049"/>
    <cellStyle name="Input 3 2 2 3 3 3" xfId="12050"/>
    <cellStyle name="Input 3 2 2 3 3 3 2" xfId="12051"/>
    <cellStyle name="Input 3 2 2 3 3 3 3" xfId="12052"/>
    <cellStyle name="Input 3 2 2 3 3 3 4" xfId="12053"/>
    <cellStyle name="Input 3 2 2 3 3 3 5" xfId="12054"/>
    <cellStyle name="Input 3 2 2 3 3 3 6" xfId="12055"/>
    <cellStyle name="Input 3 2 2 3 3 4" xfId="12056"/>
    <cellStyle name="Input 3 2 2 3 3 4 2" xfId="12057"/>
    <cellStyle name="Input 3 2 2 3 3 4 3" xfId="12058"/>
    <cellStyle name="Input 3 2 2 3 3 4 4" xfId="12059"/>
    <cellStyle name="Input 3 2 2 3 3 4 5" xfId="12060"/>
    <cellStyle name="Input 3 2 2 3 3 4 6" xfId="12061"/>
    <cellStyle name="Input 3 2 2 3 3 5" xfId="12062"/>
    <cellStyle name="Input 3 2 2 3 3 6" xfId="12063"/>
    <cellStyle name="Input 3 2 2 3 3 7" xfId="12064"/>
    <cellStyle name="Input 3 2 2 3 3 8" xfId="12065"/>
    <cellStyle name="Input 3 2 2 3 3 9" xfId="12066"/>
    <cellStyle name="Input 3 2 2 3 4" xfId="12067"/>
    <cellStyle name="Input 3 2 2 3 4 2" xfId="12068"/>
    <cellStyle name="Input 3 2 2 3 4 2 2" xfId="12069"/>
    <cellStyle name="Input 3 2 2 3 4 2 3" xfId="12070"/>
    <cellStyle name="Input 3 2 2 3 4 2 4" xfId="12071"/>
    <cellStyle name="Input 3 2 2 3 4 2 5" xfId="12072"/>
    <cellStyle name="Input 3 2 2 3 4 2 6" xfId="12073"/>
    <cellStyle name="Input 3 2 2 3 4 3" xfId="12074"/>
    <cellStyle name="Input 3 2 2 3 4 3 2" xfId="12075"/>
    <cellStyle name="Input 3 2 2 3 4 3 3" xfId="12076"/>
    <cellStyle name="Input 3 2 2 3 4 3 4" xfId="12077"/>
    <cellStyle name="Input 3 2 2 3 4 3 5" xfId="12078"/>
    <cellStyle name="Input 3 2 2 3 4 3 6" xfId="12079"/>
    <cellStyle name="Input 3 2 2 3 4 4" xfId="12080"/>
    <cellStyle name="Input 3 2 2 3 4 5" xfId="12081"/>
    <cellStyle name="Input 3 2 2 3 4 6" xfId="12082"/>
    <cellStyle name="Input 3 2 2 3 4 7" xfId="12083"/>
    <cellStyle name="Input 3 2 2 3 4 8" xfId="12084"/>
    <cellStyle name="Input 3 2 2 3 5" xfId="12085"/>
    <cellStyle name="Input 3 2 2 3 5 2" xfId="12086"/>
    <cellStyle name="Input 3 2 2 3 5 3" xfId="12087"/>
    <cellStyle name="Input 3 2 2 3 5 4" xfId="12088"/>
    <cellStyle name="Input 3 2 2 3 5 5" xfId="12089"/>
    <cellStyle name="Input 3 2 2 3 5 6" xfId="12090"/>
    <cellStyle name="Input 3 2 2 3 6" xfId="12091"/>
    <cellStyle name="Input 3 2 2 3 6 2" xfId="12092"/>
    <cellStyle name="Input 3 2 2 3 6 3" xfId="12093"/>
    <cellStyle name="Input 3 2 2 3 6 4" xfId="12094"/>
    <cellStyle name="Input 3 2 2 3 6 5" xfId="12095"/>
    <cellStyle name="Input 3 2 2 3 6 6" xfId="12096"/>
    <cellStyle name="Input 3 2 2 3 7" xfId="12097"/>
    <cellStyle name="Input 3 2 2 3 8" xfId="12098"/>
    <cellStyle name="Input 3 2 2 3 9" xfId="12099"/>
    <cellStyle name="Input 3 2 2 4" xfId="12100"/>
    <cellStyle name="Input 3 2 2 4 10" xfId="12101"/>
    <cellStyle name="Input 3 2 2 4 2" xfId="12102"/>
    <cellStyle name="Input 3 2 2 4 2 2" xfId="12103"/>
    <cellStyle name="Input 3 2 2 4 2 2 2" xfId="12104"/>
    <cellStyle name="Input 3 2 2 4 2 2 2 2" xfId="12105"/>
    <cellStyle name="Input 3 2 2 4 2 2 2 3" xfId="12106"/>
    <cellStyle name="Input 3 2 2 4 2 2 2 4" xfId="12107"/>
    <cellStyle name="Input 3 2 2 4 2 2 2 5" xfId="12108"/>
    <cellStyle name="Input 3 2 2 4 2 2 2 6" xfId="12109"/>
    <cellStyle name="Input 3 2 2 4 2 2 3" xfId="12110"/>
    <cellStyle name="Input 3 2 2 4 2 2 3 2" xfId="12111"/>
    <cellStyle name="Input 3 2 2 4 2 2 3 3" xfId="12112"/>
    <cellStyle name="Input 3 2 2 4 2 2 3 4" xfId="12113"/>
    <cellStyle name="Input 3 2 2 4 2 2 3 5" xfId="12114"/>
    <cellStyle name="Input 3 2 2 4 2 2 3 6" xfId="12115"/>
    <cellStyle name="Input 3 2 2 4 2 2 4" xfId="12116"/>
    <cellStyle name="Input 3 2 2 4 2 2 5" xfId="12117"/>
    <cellStyle name="Input 3 2 2 4 2 2 6" xfId="12118"/>
    <cellStyle name="Input 3 2 2 4 2 2 7" xfId="12119"/>
    <cellStyle name="Input 3 2 2 4 2 2 8" xfId="12120"/>
    <cellStyle name="Input 3 2 2 4 2 3" xfId="12121"/>
    <cellStyle name="Input 3 2 2 4 2 3 2" xfId="12122"/>
    <cellStyle name="Input 3 2 2 4 2 3 3" xfId="12123"/>
    <cellStyle name="Input 3 2 2 4 2 3 4" xfId="12124"/>
    <cellStyle name="Input 3 2 2 4 2 3 5" xfId="12125"/>
    <cellStyle name="Input 3 2 2 4 2 3 6" xfId="12126"/>
    <cellStyle name="Input 3 2 2 4 2 4" xfId="12127"/>
    <cellStyle name="Input 3 2 2 4 2 4 2" xfId="12128"/>
    <cellStyle name="Input 3 2 2 4 2 4 3" xfId="12129"/>
    <cellStyle name="Input 3 2 2 4 2 4 4" xfId="12130"/>
    <cellStyle name="Input 3 2 2 4 2 4 5" xfId="12131"/>
    <cellStyle name="Input 3 2 2 4 2 4 6" xfId="12132"/>
    <cellStyle name="Input 3 2 2 4 2 5" xfId="12133"/>
    <cellStyle name="Input 3 2 2 4 2 6" xfId="12134"/>
    <cellStyle name="Input 3 2 2 4 2 7" xfId="12135"/>
    <cellStyle name="Input 3 2 2 4 2 8" xfId="12136"/>
    <cellStyle name="Input 3 2 2 4 2 9" xfId="12137"/>
    <cellStyle name="Input 3 2 2 4 3" xfId="12138"/>
    <cellStyle name="Input 3 2 2 4 3 2" xfId="12139"/>
    <cellStyle name="Input 3 2 2 4 3 2 2" xfId="12140"/>
    <cellStyle name="Input 3 2 2 4 3 2 3" xfId="12141"/>
    <cellStyle name="Input 3 2 2 4 3 2 4" xfId="12142"/>
    <cellStyle name="Input 3 2 2 4 3 2 5" xfId="12143"/>
    <cellStyle name="Input 3 2 2 4 3 2 6" xfId="12144"/>
    <cellStyle name="Input 3 2 2 4 3 3" xfId="12145"/>
    <cellStyle name="Input 3 2 2 4 3 3 2" xfId="12146"/>
    <cellStyle name="Input 3 2 2 4 3 3 3" xfId="12147"/>
    <cellStyle name="Input 3 2 2 4 3 3 4" xfId="12148"/>
    <cellStyle name="Input 3 2 2 4 3 3 5" xfId="12149"/>
    <cellStyle name="Input 3 2 2 4 3 3 6" xfId="12150"/>
    <cellStyle name="Input 3 2 2 4 3 4" xfId="12151"/>
    <cellStyle name="Input 3 2 2 4 3 5" xfId="12152"/>
    <cellStyle name="Input 3 2 2 4 3 6" xfId="12153"/>
    <cellStyle name="Input 3 2 2 4 3 7" xfId="12154"/>
    <cellStyle name="Input 3 2 2 4 3 8" xfId="12155"/>
    <cellStyle name="Input 3 2 2 4 4" xfId="12156"/>
    <cellStyle name="Input 3 2 2 4 4 2" xfId="12157"/>
    <cellStyle name="Input 3 2 2 4 4 3" xfId="12158"/>
    <cellStyle name="Input 3 2 2 4 4 4" xfId="12159"/>
    <cellStyle name="Input 3 2 2 4 4 5" xfId="12160"/>
    <cellStyle name="Input 3 2 2 4 4 6" xfId="12161"/>
    <cellStyle name="Input 3 2 2 4 5" xfId="12162"/>
    <cellStyle name="Input 3 2 2 4 5 2" xfId="12163"/>
    <cellStyle name="Input 3 2 2 4 5 3" xfId="12164"/>
    <cellStyle name="Input 3 2 2 4 5 4" xfId="12165"/>
    <cellStyle name="Input 3 2 2 4 5 5" xfId="12166"/>
    <cellStyle name="Input 3 2 2 4 5 6" xfId="12167"/>
    <cellStyle name="Input 3 2 2 4 6" xfId="12168"/>
    <cellStyle name="Input 3 2 2 4 7" xfId="12169"/>
    <cellStyle name="Input 3 2 2 4 8" xfId="12170"/>
    <cellStyle name="Input 3 2 2 4 9" xfId="12171"/>
    <cellStyle name="Input 3 2 2 5" xfId="12172"/>
    <cellStyle name="Input 3 2 2 5 2" xfId="12173"/>
    <cellStyle name="Input 3 2 2 5 2 2" xfId="12174"/>
    <cellStyle name="Input 3 2 2 5 2 2 2" xfId="12175"/>
    <cellStyle name="Input 3 2 2 5 2 2 3" xfId="12176"/>
    <cellStyle name="Input 3 2 2 5 2 2 4" xfId="12177"/>
    <cellStyle name="Input 3 2 2 5 2 2 5" xfId="12178"/>
    <cellStyle name="Input 3 2 2 5 2 2 6" xfId="12179"/>
    <cellStyle name="Input 3 2 2 5 2 3" xfId="12180"/>
    <cellStyle name="Input 3 2 2 5 2 3 2" xfId="12181"/>
    <cellStyle name="Input 3 2 2 5 2 3 3" xfId="12182"/>
    <cellStyle name="Input 3 2 2 5 2 3 4" xfId="12183"/>
    <cellStyle name="Input 3 2 2 5 2 3 5" xfId="12184"/>
    <cellStyle name="Input 3 2 2 5 2 3 6" xfId="12185"/>
    <cellStyle name="Input 3 2 2 5 2 4" xfId="12186"/>
    <cellStyle name="Input 3 2 2 5 2 5" xfId="12187"/>
    <cellStyle name="Input 3 2 2 5 2 6" xfId="12188"/>
    <cellStyle name="Input 3 2 2 5 2 7" xfId="12189"/>
    <cellStyle name="Input 3 2 2 5 2 8" xfId="12190"/>
    <cellStyle name="Input 3 2 2 5 3" xfId="12191"/>
    <cellStyle name="Input 3 2 2 5 3 2" xfId="12192"/>
    <cellStyle name="Input 3 2 2 5 3 3" xfId="12193"/>
    <cellStyle name="Input 3 2 2 5 3 4" xfId="12194"/>
    <cellStyle name="Input 3 2 2 5 3 5" xfId="12195"/>
    <cellStyle name="Input 3 2 2 5 3 6" xfId="12196"/>
    <cellStyle name="Input 3 2 2 5 4" xfId="12197"/>
    <cellStyle name="Input 3 2 2 5 4 2" xfId="12198"/>
    <cellStyle name="Input 3 2 2 5 4 3" xfId="12199"/>
    <cellStyle name="Input 3 2 2 5 4 4" xfId="12200"/>
    <cellStyle name="Input 3 2 2 5 4 5" xfId="12201"/>
    <cellStyle name="Input 3 2 2 5 4 6" xfId="12202"/>
    <cellStyle name="Input 3 2 2 5 5" xfId="12203"/>
    <cellStyle name="Input 3 2 2 5 6" xfId="12204"/>
    <cellStyle name="Input 3 2 2 5 7" xfId="12205"/>
    <cellStyle name="Input 3 2 2 5 8" xfId="12206"/>
    <cellStyle name="Input 3 2 2 5 9" xfId="12207"/>
    <cellStyle name="Input 3 2 2 6" xfId="12208"/>
    <cellStyle name="Input 3 2 2 6 2" xfId="12209"/>
    <cellStyle name="Input 3 2 2 6 2 2" xfId="12210"/>
    <cellStyle name="Input 3 2 2 6 2 3" xfId="12211"/>
    <cellStyle name="Input 3 2 2 6 2 4" xfId="12212"/>
    <cellStyle name="Input 3 2 2 6 2 5" xfId="12213"/>
    <cellStyle name="Input 3 2 2 6 2 6" xfId="12214"/>
    <cellStyle name="Input 3 2 2 6 3" xfId="12215"/>
    <cellStyle name="Input 3 2 2 6 3 2" xfId="12216"/>
    <cellStyle name="Input 3 2 2 6 3 3" xfId="12217"/>
    <cellStyle name="Input 3 2 2 6 3 4" xfId="12218"/>
    <cellStyle name="Input 3 2 2 6 3 5" xfId="12219"/>
    <cellStyle name="Input 3 2 2 6 3 6" xfId="12220"/>
    <cellStyle name="Input 3 2 2 6 4" xfId="12221"/>
    <cellStyle name="Input 3 2 2 6 5" xfId="12222"/>
    <cellStyle name="Input 3 2 2 6 6" xfId="12223"/>
    <cellStyle name="Input 3 2 2 6 7" xfId="12224"/>
    <cellStyle name="Input 3 2 2 6 8" xfId="12225"/>
    <cellStyle name="Input 3 2 2 7" xfId="12226"/>
    <cellStyle name="Input 3 2 2 7 2" xfId="12227"/>
    <cellStyle name="Input 3 2 2 7 3" xfId="12228"/>
    <cellStyle name="Input 3 2 2 7 4" xfId="12229"/>
    <cellStyle name="Input 3 2 2 7 5" xfId="12230"/>
    <cellStyle name="Input 3 2 2 7 6" xfId="12231"/>
    <cellStyle name="Input 3 2 2 8" xfId="12232"/>
    <cellStyle name="Input 3 2 2 8 2" xfId="12233"/>
    <cellStyle name="Input 3 2 2 8 3" xfId="12234"/>
    <cellStyle name="Input 3 2 2 8 4" xfId="12235"/>
    <cellStyle name="Input 3 2 2 8 5" xfId="12236"/>
    <cellStyle name="Input 3 2 2 8 6" xfId="12237"/>
    <cellStyle name="Input 3 2 2 9" xfId="12238"/>
    <cellStyle name="Input 3 2 3" xfId="12239"/>
    <cellStyle name="Input 3 2 3 10" xfId="12240"/>
    <cellStyle name="Input 3 2 3 11" xfId="12241"/>
    <cellStyle name="Input 3 2 3 12" xfId="12242"/>
    <cellStyle name="Input 3 2 3 2" xfId="12243"/>
    <cellStyle name="Input 3 2 3 2 10" xfId="12244"/>
    <cellStyle name="Input 3 2 3 2 11" xfId="12245"/>
    <cellStyle name="Input 3 2 3 2 2" xfId="12246"/>
    <cellStyle name="Input 3 2 3 2 2 10" xfId="12247"/>
    <cellStyle name="Input 3 2 3 2 2 2" xfId="12248"/>
    <cellStyle name="Input 3 2 3 2 2 2 2" xfId="12249"/>
    <cellStyle name="Input 3 2 3 2 2 2 2 2" xfId="12250"/>
    <cellStyle name="Input 3 2 3 2 2 2 2 2 2" xfId="12251"/>
    <cellStyle name="Input 3 2 3 2 2 2 2 2 3" xfId="12252"/>
    <cellStyle name="Input 3 2 3 2 2 2 2 2 4" xfId="12253"/>
    <cellStyle name="Input 3 2 3 2 2 2 2 2 5" xfId="12254"/>
    <cellStyle name="Input 3 2 3 2 2 2 2 2 6" xfId="12255"/>
    <cellStyle name="Input 3 2 3 2 2 2 2 3" xfId="12256"/>
    <cellStyle name="Input 3 2 3 2 2 2 2 3 2" xfId="12257"/>
    <cellStyle name="Input 3 2 3 2 2 2 2 3 3" xfId="12258"/>
    <cellStyle name="Input 3 2 3 2 2 2 2 3 4" xfId="12259"/>
    <cellStyle name="Input 3 2 3 2 2 2 2 3 5" xfId="12260"/>
    <cellStyle name="Input 3 2 3 2 2 2 2 3 6" xfId="12261"/>
    <cellStyle name="Input 3 2 3 2 2 2 2 4" xfId="12262"/>
    <cellStyle name="Input 3 2 3 2 2 2 2 5" xfId="12263"/>
    <cellStyle name="Input 3 2 3 2 2 2 2 6" xfId="12264"/>
    <cellStyle name="Input 3 2 3 2 2 2 2 7" xfId="12265"/>
    <cellStyle name="Input 3 2 3 2 2 2 2 8" xfId="12266"/>
    <cellStyle name="Input 3 2 3 2 2 2 3" xfId="12267"/>
    <cellStyle name="Input 3 2 3 2 2 2 3 2" xfId="12268"/>
    <cellStyle name="Input 3 2 3 2 2 2 3 3" xfId="12269"/>
    <cellStyle name="Input 3 2 3 2 2 2 3 4" xfId="12270"/>
    <cellStyle name="Input 3 2 3 2 2 2 3 5" xfId="12271"/>
    <cellStyle name="Input 3 2 3 2 2 2 3 6" xfId="12272"/>
    <cellStyle name="Input 3 2 3 2 2 2 4" xfId="12273"/>
    <cellStyle name="Input 3 2 3 2 2 2 4 2" xfId="12274"/>
    <cellStyle name="Input 3 2 3 2 2 2 4 3" xfId="12275"/>
    <cellStyle name="Input 3 2 3 2 2 2 4 4" xfId="12276"/>
    <cellStyle name="Input 3 2 3 2 2 2 4 5" xfId="12277"/>
    <cellStyle name="Input 3 2 3 2 2 2 4 6" xfId="12278"/>
    <cellStyle name="Input 3 2 3 2 2 2 5" xfId="12279"/>
    <cellStyle name="Input 3 2 3 2 2 2 6" xfId="12280"/>
    <cellStyle name="Input 3 2 3 2 2 2 7" xfId="12281"/>
    <cellStyle name="Input 3 2 3 2 2 2 8" xfId="12282"/>
    <cellStyle name="Input 3 2 3 2 2 2 9" xfId="12283"/>
    <cellStyle name="Input 3 2 3 2 2 3" xfId="12284"/>
    <cellStyle name="Input 3 2 3 2 2 3 2" xfId="12285"/>
    <cellStyle name="Input 3 2 3 2 2 3 2 2" xfId="12286"/>
    <cellStyle name="Input 3 2 3 2 2 3 2 3" xfId="12287"/>
    <cellStyle name="Input 3 2 3 2 2 3 2 4" xfId="12288"/>
    <cellStyle name="Input 3 2 3 2 2 3 2 5" xfId="12289"/>
    <cellStyle name="Input 3 2 3 2 2 3 2 6" xfId="12290"/>
    <cellStyle name="Input 3 2 3 2 2 3 3" xfId="12291"/>
    <cellStyle name="Input 3 2 3 2 2 3 3 2" xfId="12292"/>
    <cellStyle name="Input 3 2 3 2 2 3 3 3" xfId="12293"/>
    <cellStyle name="Input 3 2 3 2 2 3 3 4" xfId="12294"/>
    <cellStyle name="Input 3 2 3 2 2 3 3 5" xfId="12295"/>
    <cellStyle name="Input 3 2 3 2 2 3 3 6" xfId="12296"/>
    <cellStyle name="Input 3 2 3 2 2 3 4" xfId="12297"/>
    <cellStyle name="Input 3 2 3 2 2 3 5" xfId="12298"/>
    <cellStyle name="Input 3 2 3 2 2 3 6" xfId="12299"/>
    <cellStyle name="Input 3 2 3 2 2 3 7" xfId="12300"/>
    <cellStyle name="Input 3 2 3 2 2 3 8" xfId="12301"/>
    <cellStyle name="Input 3 2 3 2 2 4" xfId="12302"/>
    <cellStyle name="Input 3 2 3 2 2 4 2" xfId="12303"/>
    <cellStyle name="Input 3 2 3 2 2 4 3" xfId="12304"/>
    <cellStyle name="Input 3 2 3 2 2 4 4" xfId="12305"/>
    <cellStyle name="Input 3 2 3 2 2 4 5" xfId="12306"/>
    <cellStyle name="Input 3 2 3 2 2 4 6" xfId="12307"/>
    <cellStyle name="Input 3 2 3 2 2 5" xfId="12308"/>
    <cellStyle name="Input 3 2 3 2 2 5 2" xfId="12309"/>
    <cellStyle name="Input 3 2 3 2 2 5 3" xfId="12310"/>
    <cellStyle name="Input 3 2 3 2 2 5 4" xfId="12311"/>
    <cellStyle name="Input 3 2 3 2 2 5 5" xfId="12312"/>
    <cellStyle name="Input 3 2 3 2 2 5 6" xfId="12313"/>
    <cellStyle name="Input 3 2 3 2 2 6" xfId="12314"/>
    <cellStyle name="Input 3 2 3 2 2 7" xfId="12315"/>
    <cellStyle name="Input 3 2 3 2 2 8" xfId="12316"/>
    <cellStyle name="Input 3 2 3 2 2 9" xfId="12317"/>
    <cellStyle name="Input 3 2 3 2 3" xfId="12318"/>
    <cellStyle name="Input 3 2 3 2 3 2" xfId="12319"/>
    <cellStyle name="Input 3 2 3 2 3 2 2" xfId="12320"/>
    <cellStyle name="Input 3 2 3 2 3 2 2 2" xfId="12321"/>
    <cellStyle name="Input 3 2 3 2 3 2 2 3" xfId="12322"/>
    <cellStyle name="Input 3 2 3 2 3 2 2 4" xfId="12323"/>
    <cellStyle name="Input 3 2 3 2 3 2 2 5" xfId="12324"/>
    <cellStyle name="Input 3 2 3 2 3 2 2 6" xfId="12325"/>
    <cellStyle name="Input 3 2 3 2 3 2 3" xfId="12326"/>
    <cellStyle name="Input 3 2 3 2 3 2 3 2" xfId="12327"/>
    <cellStyle name="Input 3 2 3 2 3 2 3 3" xfId="12328"/>
    <cellStyle name="Input 3 2 3 2 3 2 3 4" xfId="12329"/>
    <cellStyle name="Input 3 2 3 2 3 2 3 5" xfId="12330"/>
    <cellStyle name="Input 3 2 3 2 3 2 3 6" xfId="12331"/>
    <cellStyle name="Input 3 2 3 2 3 2 4" xfId="12332"/>
    <cellStyle name="Input 3 2 3 2 3 2 5" xfId="12333"/>
    <cellStyle name="Input 3 2 3 2 3 2 6" xfId="12334"/>
    <cellStyle name="Input 3 2 3 2 3 2 7" xfId="12335"/>
    <cellStyle name="Input 3 2 3 2 3 2 8" xfId="12336"/>
    <cellStyle name="Input 3 2 3 2 3 3" xfId="12337"/>
    <cellStyle name="Input 3 2 3 2 3 3 2" xfId="12338"/>
    <cellStyle name="Input 3 2 3 2 3 3 3" xfId="12339"/>
    <cellStyle name="Input 3 2 3 2 3 3 4" xfId="12340"/>
    <cellStyle name="Input 3 2 3 2 3 3 5" xfId="12341"/>
    <cellStyle name="Input 3 2 3 2 3 3 6" xfId="12342"/>
    <cellStyle name="Input 3 2 3 2 3 4" xfId="12343"/>
    <cellStyle name="Input 3 2 3 2 3 4 2" xfId="12344"/>
    <cellStyle name="Input 3 2 3 2 3 4 3" xfId="12345"/>
    <cellStyle name="Input 3 2 3 2 3 4 4" xfId="12346"/>
    <cellStyle name="Input 3 2 3 2 3 4 5" xfId="12347"/>
    <cellStyle name="Input 3 2 3 2 3 4 6" xfId="12348"/>
    <cellStyle name="Input 3 2 3 2 3 5" xfId="12349"/>
    <cellStyle name="Input 3 2 3 2 3 6" xfId="12350"/>
    <cellStyle name="Input 3 2 3 2 3 7" xfId="12351"/>
    <cellStyle name="Input 3 2 3 2 3 8" xfId="12352"/>
    <cellStyle name="Input 3 2 3 2 3 9" xfId="12353"/>
    <cellStyle name="Input 3 2 3 2 4" xfId="12354"/>
    <cellStyle name="Input 3 2 3 2 4 2" xfId="12355"/>
    <cellStyle name="Input 3 2 3 2 4 2 2" xfId="12356"/>
    <cellStyle name="Input 3 2 3 2 4 2 3" xfId="12357"/>
    <cellStyle name="Input 3 2 3 2 4 2 4" xfId="12358"/>
    <cellStyle name="Input 3 2 3 2 4 2 5" xfId="12359"/>
    <cellStyle name="Input 3 2 3 2 4 2 6" xfId="12360"/>
    <cellStyle name="Input 3 2 3 2 4 3" xfId="12361"/>
    <cellStyle name="Input 3 2 3 2 4 3 2" xfId="12362"/>
    <cellStyle name="Input 3 2 3 2 4 3 3" xfId="12363"/>
    <cellStyle name="Input 3 2 3 2 4 3 4" xfId="12364"/>
    <cellStyle name="Input 3 2 3 2 4 3 5" xfId="12365"/>
    <cellStyle name="Input 3 2 3 2 4 3 6" xfId="12366"/>
    <cellStyle name="Input 3 2 3 2 4 4" xfId="12367"/>
    <cellStyle name="Input 3 2 3 2 4 5" xfId="12368"/>
    <cellStyle name="Input 3 2 3 2 4 6" xfId="12369"/>
    <cellStyle name="Input 3 2 3 2 4 7" xfId="12370"/>
    <cellStyle name="Input 3 2 3 2 4 8" xfId="12371"/>
    <cellStyle name="Input 3 2 3 2 5" xfId="12372"/>
    <cellStyle name="Input 3 2 3 2 5 2" xfId="12373"/>
    <cellStyle name="Input 3 2 3 2 5 3" xfId="12374"/>
    <cellStyle name="Input 3 2 3 2 5 4" xfId="12375"/>
    <cellStyle name="Input 3 2 3 2 5 5" xfId="12376"/>
    <cellStyle name="Input 3 2 3 2 5 6" xfId="12377"/>
    <cellStyle name="Input 3 2 3 2 6" xfId="12378"/>
    <cellStyle name="Input 3 2 3 2 6 2" xfId="12379"/>
    <cellStyle name="Input 3 2 3 2 6 3" xfId="12380"/>
    <cellStyle name="Input 3 2 3 2 6 4" xfId="12381"/>
    <cellStyle name="Input 3 2 3 2 6 5" xfId="12382"/>
    <cellStyle name="Input 3 2 3 2 6 6" xfId="12383"/>
    <cellStyle name="Input 3 2 3 2 7" xfId="12384"/>
    <cellStyle name="Input 3 2 3 2 8" xfId="12385"/>
    <cellStyle name="Input 3 2 3 2 9" xfId="12386"/>
    <cellStyle name="Input 3 2 3 3" xfId="12387"/>
    <cellStyle name="Input 3 2 3 3 10" xfId="12388"/>
    <cellStyle name="Input 3 2 3 3 2" xfId="12389"/>
    <cellStyle name="Input 3 2 3 3 2 2" xfId="12390"/>
    <cellStyle name="Input 3 2 3 3 2 2 2" xfId="12391"/>
    <cellStyle name="Input 3 2 3 3 2 2 2 2" xfId="12392"/>
    <cellStyle name="Input 3 2 3 3 2 2 2 3" xfId="12393"/>
    <cellStyle name="Input 3 2 3 3 2 2 2 4" xfId="12394"/>
    <cellStyle name="Input 3 2 3 3 2 2 2 5" xfId="12395"/>
    <cellStyle name="Input 3 2 3 3 2 2 2 6" xfId="12396"/>
    <cellStyle name="Input 3 2 3 3 2 2 3" xfId="12397"/>
    <cellStyle name="Input 3 2 3 3 2 2 3 2" xfId="12398"/>
    <cellStyle name="Input 3 2 3 3 2 2 3 3" xfId="12399"/>
    <cellStyle name="Input 3 2 3 3 2 2 3 4" xfId="12400"/>
    <cellStyle name="Input 3 2 3 3 2 2 3 5" xfId="12401"/>
    <cellStyle name="Input 3 2 3 3 2 2 3 6" xfId="12402"/>
    <cellStyle name="Input 3 2 3 3 2 2 4" xfId="12403"/>
    <cellStyle name="Input 3 2 3 3 2 2 5" xfId="12404"/>
    <cellStyle name="Input 3 2 3 3 2 2 6" xfId="12405"/>
    <cellStyle name="Input 3 2 3 3 2 2 7" xfId="12406"/>
    <cellStyle name="Input 3 2 3 3 2 2 8" xfId="12407"/>
    <cellStyle name="Input 3 2 3 3 2 3" xfId="12408"/>
    <cellStyle name="Input 3 2 3 3 2 3 2" xfId="12409"/>
    <cellStyle name="Input 3 2 3 3 2 3 3" xfId="12410"/>
    <cellStyle name="Input 3 2 3 3 2 3 4" xfId="12411"/>
    <cellStyle name="Input 3 2 3 3 2 3 5" xfId="12412"/>
    <cellStyle name="Input 3 2 3 3 2 3 6" xfId="12413"/>
    <cellStyle name="Input 3 2 3 3 2 4" xfId="12414"/>
    <cellStyle name="Input 3 2 3 3 2 4 2" xfId="12415"/>
    <cellStyle name="Input 3 2 3 3 2 4 3" xfId="12416"/>
    <cellStyle name="Input 3 2 3 3 2 4 4" xfId="12417"/>
    <cellStyle name="Input 3 2 3 3 2 4 5" xfId="12418"/>
    <cellStyle name="Input 3 2 3 3 2 4 6" xfId="12419"/>
    <cellStyle name="Input 3 2 3 3 2 5" xfId="12420"/>
    <cellStyle name="Input 3 2 3 3 2 6" xfId="12421"/>
    <cellStyle name="Input 3 2 3 3 2 7" xfId="12422"/>
    <cellStyle name="Input 3 2 3 3 2 8" xfId="12423"/>
    <cellStyle name="Input 3 2 3 3 2 9" xfId="12424"/>
    <cellStyle name="Input 3 2 3 3 3" xfId="12425"/>
    <cellStyle name="Input 3 2 3 3 3 2" xfId="12426"/>
    <cellStyle name="Input 3 2 3 3 3 2 2" xfId="12427"/>
    <cellStyle name="Input 3 2 3 3 3 2 3" xfId="12428"/>
    <cellStyle name="Input 3 2 3 3 3 2 4" xfId="12429"/>
    <cellStyle name="Input 3 2 3 3 3 2 5" xfId="12430"/>
    <cellStyle name="Input 3 2 3 3 3 2 6" xfId="12431"/>
    <cellStyle name="Input 3 2 3 3 3 3" xfId="12432"/>
    <cellStyle name="Input 3 2 3 3 3 3 2" xfId="12433"/>
    <cellStyle name="Input 3 2 3 3 3 3 3" xfId="12434"/>
    <cellStyle name="Input 3 2 3 3 3 3 4" xfId="12435"/>
    <cellStyle name="Input 3 2 3 3 3 3 5" xfId="12436"/>
    <cellStyle name="Input 3 2 3 3 3 3 6" xfId="12437"/>
    <cellStyle name="Input 3 2 3 3 3 4" xfId="12438"/>
    <cellStyle name="Input 3 2 3 3 3 5" xfId="12439"/>
    <cellStyle name="Input 3 2 3 3 3 6" xfId="12440"/>
    <cellStyle name="Input 3 2 3 3 3 7" xfId="12441"/>
    <cellStyle name="Input 3 2 3 3 3 8" xfId="12442"/>
    <cellStyle name="Input 3 2 3 3 4" xfId="12443"/>
    <cellStyle name="Input 3 2 3 3 4 2" xfId="12444"/>
    <cellStyle name="Input 3 2 3 3 4 3" xfId="12445"/>
    <cellStyle name="Input 3 2 3 3 4 4" xfId="12446"/>
    <cellStyle name="Input 3 2 3 3 4 5" xfId="12447"/>
    <cellStyle name="Input 3 2 3 3 4 6" xfId="12448"/>
    <cellStyle name="Input 3 2 3 3 5" xfId="12449"/>
    <cellStyle name="Input 3 2 3 3 5 2" xfId="12450"/>
    <cellStyle name="Input 3 2 3 3 5 3" xfId="12451"/>
    <cellStyle name="Input 3 2 3 3 5 4" xfId="12452"/>
    <cellStyle name="Input 3 2 3 3 5 5" xfId="12453"/>
    <cellStyle name="Input 3 2 3 3 5 6" xfId="12454"/>
    <cellStyle name="Input 3 2 3 3 6" xfId="12455"/>
    <cellStyle name="Input 3 2 3 3 7" xfId="12456"/>
    <cellStyle name="Input 3 2 3 3 8" xfId="12457"/>
    <cellStyle name="Input 3 2 3 3 9" xfId="12458"/>
    <cellStyle name="Input 3 2 3 4" xfId="12459"/>
    <cellStyle name="Input 3 2 3 4 2" xfId="12460"/>
    <cellStyle name="Input 3 2 3 4 2 2" xfId="12461"/>
    <cellStyle name="Input 3 2 3 4 2 2 2" xfId="12462"/>
    <cellStyle name="Input 3 2 3 4 2 2 3" xfId="12463"/>
    <cellStyle name="Input 3 2 3 4 2 2 4" xfId="12464"/>
    <cellStyle name="Input 3 2 3 4 2 2 5" xfId="12465"/>
    <cellStyle name="Input 3 2 3 4 2 2 6" xfId="12466"/>
    <cellStyle name="Input 3 2 3 4 2 3" xfId="12467"/>
    <cellStyle name="Input 3 2 3 4 2 3 2" xfId="12468"/>
    <cellStyle name="Input 3 2 3 4 2 3 3" xfId="12469"/>
    <cellStyle name="Input 3 2 3 4 2 3 4" xfId="12470"/>
    <cellStyle name="Input 3 2 3 4 2 3 5" xfId="12471"/>
    <cellStyle name="Input 3 2 3 4 2 3 6" xfId="12472"/>
    <cellStyle name="Input 3 2 3 4 2 4" xfId="12473"/>
    <cellStyle name="Input 3 2 3 4 2 5" xfId="12474"/>
    <cellStyle name="Input 3 2 3 4 2 6" xfId="12475"/>
    <cellStyle name="Input 3 2 3 4 2 7" xfId="12476"/>
    <cellStyle name="Input 3 2 3 4 2 8" xfId="12477"/>
    <cellStyle name="Input 3 2 3 4 3" xfId="12478"/>
    <cellStyle name="Input 3 2 3 4 3 2" xfId="12479"/>
    <cellStyle name="Input 3 2 3 4 3 3" xfId="12480"/>
    <cellStyle name="Input 3 2 3 4 3 4" xfId="12481"/>
    <cellStyle name="Input 3 2 3 4 3 5" xfId="12482"/>
    <cellStyle name="Input 3 2 3 4 3 6" xfId="12483"/>
    <cellStyle name="Input 3 2 3 4 4" xfId="12484"/>
    <cellStyle name="Input 3 2 3 4 4 2" xfId="12485"/>
    <cellStyle name="Input 3 2 3 4 4 3" xfId="12486"/>
    <cellStyle name="Input 3 2 3 4 4 4" xfId="12487"/>
    <cellStyle name="Input 3 2 3 4 4 5" xfId="12488"/>
    <cellStyle name="Input 3 2 3 4 4 6" xfId="12489"/>
    <cellStyle name="Input 3 2 3 4 5" xfId="12490"/>
    <cellStyle name="Input 3 2 3 4 6" xfId="12491"/>
    <cellStyle name="Input 3 2 3 4 7" xfId="12492"/>
    <cellStyle name="Input 3 2 3 4 8" xfId="12493"/>
    <cellStyle name="Input 3 2 3 4 9" xfId="12494"/>
    <cellStyle name="Input 3 2 3 5" xfId="12495"/>
    <cellStyle name="Input 3 2 3 5 2" xfId="12496"/>
    <cellStyle name="Input 3 2 3 5 2 2" xfId="12497"/>
    <cellStyle name="Input 3 2 3 5 2 3" xfId="12498"/>
    <cellStyle name="Input 3 2 3 5 2 4" xfId="12499"/>
    <cellStyle name="Input 3 2 3 5 2 5" xfId="12500"/>
    <cellStyle name="Input 3 2 3 5 2 6" xfId="12501"/>
    <cellStyle name="Input 3 2 3 5 3" xfId="12502"/>
    <cellStyle name="Input 3 2 3 5 3 2" xfId="12503"/>
    <cellStyle name="Input 3 2 3 5 3 3" xfId="12504"/>
    <cellStyle name="Input 3 2 3 5 3 4" xfId="12505"/>
    <cellStyle name="Input 3 2 3 5 3 5" xfId="12506"/>
    <cellStyle name="Input 3 2 3 5 3 6" xfId="12507"/>
    <cellStyle name="Input 3 2 3 5 4" xfId="12508"/>
    <cellStyle name="Input 3 2 3 5 5" xfId="12509"/>
    <cellStyle name="Input 3 2 3 5 6" xfId="12510"/>
    <cellStyle name="Input 3 2 3 5 7" xfId="12511"/>
    <cellStyle name="Input 3 2 3 5 8" xfId="12512"/>
    <cellStyle name="Input 3 2 3 6" xfId="12513"/>
    <cellStyle name="Input 3 2 3 6 2" xfId="12514"/>
    <cellStyle name="Input 3 2 3 6 3" xfId="12515"/>
    <cellStyle name="Input 3 2 3 6 4" xfId="12516"/>
    <cellStyle name="Input 3 2 3 6 5" xfId="12517"/>
    <cellStyle name="Input 3 2 3 6 6" xfId="12518"/>
    <cellStyle name="Input 3 2 3 7" xfId="12519"/>
    <cellStyle name="Input 3 2 3 7 2" xfId="12520"/>
    <cellStyle name="Input 3 2 3 7 3" xfId="12521"/>
    <cellStyle name="Input 3 2 3 7 4" xfId="12522"/>
    <cellStyle name="Input 3 2 3 7 5" xfId="12523"/>
    <cellStyle name="Input 3 2 3 7 6" xfId="12524"/>
    <cellStyle name="Input 3 2 3 8" xfId="12525"/>
    <cellStyle name="Input 3 2 3 9" xfId="12526"/>
    <cellStyle name="Input 3 2 4" xfId="12527"/>
    <cellStyle name="Input 3 2 4 10" xfId="12528"/>
    <cellStyle name="Input 3 2 4 11" xfId="12529"/>
    <cellStyle name="Input 3 2 4 2" xfId="12530"/>
    <cellStyle name="Input 3 2 4 2 10" xfId="12531"/>
    <cellStyle name="Input 3 2 4 2 2" xfId="12532"/>
    <cellStyle name="Input 3 2 4 2 2 2" xfId="12533"/>
    <cellStyle name="Input 3 2 4 2 2 2 2" xfId="12534"/>
    <cellStyle name="Input 3 2 4 2 2 2 2 2" xfId="12535"/>
    <cellStyle name="Input 3 2 4 2 2 2 2 3" xfId="12536"/>
    <cellStyle name="Input 3 2 4 2 2 2 2 4" xfId="12537"/>
    <cellStyle name="Input 3 2 4 2 2 2 2 5" xfId="12538"/>
    <cellStyle name="Input 3 2 4 2 2 2 2 6" xfId="12539"/>
    <cellStyle name="Input 3 2 4 2 2 2 3" xfId="12540"/>
    <cellStyle name="Input 3 2 4 2 2 2 3 2" xfId="12541"/>
    <cellStyle name="Input 3 2 4 2 2 2 3 3" xfId="12542"/>
    <cellStyle name="Input 3 2 4 2 2 2 3 4" xfId="12543"/>
    <cellStyle name="Input 3 2 4 2 2 2 3 5" xfId="12544"/>
    <cellStyle name="Input 3 2 4 2 2 2 3 6" xfId="12545"/>
    <cellStyle name="Input 3 2 4 2 2 2 4" xfId="12546"/>
    <cellStyle name="Input 3 2 4 2 2 2 5" xfId="12547"/>
    <cellStyle name="Input 3 2 4 2 2 2 6" xfId="12548"/>
    <cellStyle name="Input 3 2 4 2 2 2 7" xfId="12549"/>
    <cellStyle name="Input 3 2 4 2 2 2 8" xfId="12550"/>
    <cellStyle name="Input 3 2 4 2 2 3" xfId="12551"/>
    <cellStyle name="Input 3 2 4 2 2 3 2" xfId="12552"/>
    <cellStyle name="Input 3 2 4 2 2 3 3" xfId="12553"/>
    <cellStyle name="Input 3 2 4 2 2 3 4" xfId="12554"/>
    <cellStyle name="Input 3 2 4 2 2 3 5" xfId="12555"/>
    <cellStyle name="Input 3 2 4 2 2 3 6" xfId="12556"/>
    <cellStyle name="Input 3 2 4 2 2 4" xfId="12557"/>
    <cellStyle name="Input 3 2 4 2 2 4 2" xfId="12558"/>
    <cellStyle name="Input 3 2 4 2 2 4 3" xfId="12559"/>
    <cellStyle name="Input 3 2 4 2 2 4 4" xfId="12560"/>
    <cellStyle name="Input 3 2 4 2 2 4 5" xfId="12561"/>
    <cellStyle name="Input 3 2 4 2 2 4 6" xfId="12562"/>
    <cellStyle name="Input 3 2 4 2 2 5" xfId="12563"/>
    <cellStyle name="Input 3 2 4 2 2 6" xfId="12564"/>
    <cellStyle name="Input 3 2 4 2 2 7" xfId="12565"/>
    <cellStyle name="Input 3 2 4 2 2 8" xfId="12566"/>
    <cellStyle name="Input 3 2 4 2 2 9" xfId="12567"/>
    <cellStyle name="Input 3 2 4 2 3" xfId="12568"/>
    <cellStyle name="Input 3 2 4 2 3 2" xfId="12569"/>
    <cellStyle name="Input 3 2 4 2 3 2 2" xfId="12570"/>
    <cellStyle name="Input 3 2 4 2 3 2 3" xfId="12571"/>
    <cellStyle name="Input 3 2 4 2 3 2 4" xfId="12572"/>
    <cellStyle name="Input 3 2 4 2 3 2 5" xfId="12573"/>
    <cellStyle name="Input 3 2 4 2 3 2 6" xfId="12574"/>
    <cellStyle name="Input 3 2 4 2 3 3" xfId="12575"/>
    <cellStyle name="Input 3 2 4 2 3 3 2" xfId="12576"/>
    <cellStyle name="Input 3 2 4 2 3 3 3" xfId="12577"/>
    <cellStyle name="Input 3 2 4 2 3 3 4" xfId="12578"/>
    <cellStyle name="Input 3 2 4 2 3 3 5" xfId="12579"/>
    <cellStyle name="Input 3 2 4 2 3 3 6" xfId="12580"/>
    <cellStyle name="Input 3 2 4 2 3 4" xfId="12581"/>
    <cellStyle name="Input 3 2 4 2 3 5" xfId="12582"/>
    <cellStyle name="Input 3 2 4 2 3 6" xfId="12583"/>
    <cellStyle name="Input 3 2 4 2 3 7" xfId="12584"/>
    <cellStyle name="Input 3 2 4 2 3 8" xfId="12585"/>
    <cellStyle name="Input 3 2 4 2 4" xfId="12586"/>
    <cellStyle name="Input 3 2 4 2 4 2" xfId="12587"/>
    <cellStyle name="Input 3 2 4 2 4 3" xfId="12588"/>
    <cellStyle name="Input 3 2 4 2 4 4" xfId="12589"/>
    <cellStyle name="Input 3 2 4 2 4 5" xfId="12590"/>
    <cellStyle name="Input 3 2 4 2 4 6" xfId="12591"/>
    <cellStyle name="Input 3 2 4 2 5" xfId="12592"/>
    <cellStyle name="Input 3 2 4 2 5 2" xfId="12593"/>
    <cellStyle name="Input 3 2 4 2 5 3" xfId="12594"/>
    <cellStyle name="Input 3 2 4 2 5 4" xfId="12595"/>
    <cellStyle name="Input 3 2 4 2 5 5" xfId="12596"/>
    <cellStyle name="Input 3 2 4 2 5 6" xfId="12597"/>
    <cellStyle name="Input 3 2 4 2 6" xfId="12598"/>
    <cellStyle name="Input 3 2 4 2 7" xfId="12599"/>
    <cellStyle name="Input 3 2 4 2 8" xfId="12600"/>
    <cellStyle name="Input 3 2 4 2 9" xfId="12601"/>
    <cellStyle name="Input 3 2 4 3" xfId="12602"/>
    <cellStyle name="Input 3 2 4 3 2" xfId="12603"/>
    <cellStyle name="Input 3 2 4 3 2 2" xfId="12604"/>
    <cellStyle name="Input 3 2 4 3 2 2 2" xfId="12605"/>
    <cellStyle name="Input 3 2 4 3 2 2 3" xfId="12606"/>
    <cellStyle name="Input 3 2 4 3 2 2 4" xfId="12607"/>
    <cellStyle name="Input 3 2 4 3 2 2 5" xfId="12608"/>
    <cellStyle name="Input 3 2 4 3 2 2 6" xfId="12609"/>
    <cellStyle name="Input 3 2 4 3 2 3" xfId="12610"/>
    <cellStyle name="Input 3 2 4 3 2 3 2" xfId="12611"/>
    <cellStyle name="Input 3 2 4 3 2 3 3" xfId="12612"/>
    <cellStyle name="Input 3 2 4 3 2 3 4" xfId="12613"/>
    <cellStyle name="Input 3 2 4 3 2 3 5" xfId="12614"/>
    <cellStyle name="Input 3 2 4 3 2 3 6" xfId="12615"/>
    <cellStyle name="Input 3 2 4 3 2 4" xfId="12616"/>
    <cellStyle name="Input 3 2 4 3 2 5" xfId="12617"/>
    <cellStyle name="Input 3 2 4 3 2 6" xfId="12618"/>
    <cellStyle name="Input 3 2 4 3 2 7" xfId="12619"/>
    <cellStyle name="Input 3 2 4 3 2 8" xfId="12620"/>
    <cellStyle name="Input 3 2 4 3 3" xfId="12621"/>
    <cellStyle name="Input 3 2 4 3 3 2" xfId="12622"/>
    <cellStyle name="Input 3 2 4 3 3 3" xfId="12623"/>
    <cellStyle name="Input 3 2 4 3 3 4" xfId="12624"/>
    <cellStyle name="Input 3 2 4 3 3 5" xfId="12625"/>
    <cellStyle name="Input 3 2 4 3 3 6" xfId="12626"/>
    <cellStyle name="Input 3 2 4 3 4" xfId="12627"/>
    <cellStyle name="Input 3 2 4 3 4 2" xfId="12628"/>
    <cellStyle name="Input 3 2 4 3 4 3" xfId="12629"/>
    <cellStyle name="Input 3 2 4 3 4 4" xfId="12630"/>
    <cellStyle name="Input 3 2 4 3 4 5" xfId="12631"/>
    <cellStyle name="Input 3 2 4 3 4 6" xfId="12632"/>
    <cellStyle name="Input 3 2 4 3 5" xfId="12633"/>
    <cellStyle name="Input 3 2 4 3 6" xfId="12634"/>
    <cellStyle name="Input 3 2 4 3 7" xfId="12635"/>
    <cellStyle name="Input 3 2 4 3 8" xfId="12636"/>
    <cellStyle name="Input 3 2 4 3 9" xfId="12637"/>
    <cellStyle name="Input 3 2 4 4" xfId="12638"/>
    <cellStyle name="Input 3 2 4 4 2" xfId="12639"/>
    <cellStyle name="Input 3 2 4 4 2 2" xfId="12640"/>
    <cellStyle name="Input 3 2 4 4 2 3" xfId="12641"/>
    <cellStyle name="Input 3 2 4 4 2 4" xfId="12642"/>
    <cellStyle name="Input 3 2 4 4 2 5" xfId="12643"/>
    <cellStyle name="Input 3 2 4 4 2 6" xfId="12644"/>
    <cellStyle name="Input 3 2 4 4 3" xfId="12645"/>
    <cellStyle name="Input 3 2 4 4 3 2" xfId="12646"/>
    <cellStyle name="Input 3 2 4 4 3 3" xfId="12647"/>
    <cellStyle name="Input 3 2 4 4 3 4" xfId="12648"/>
    <cellStyle name="Input 3 2 4 4 3 5" xfId="12649"/>
    <cellStyle name="Input 3 2 4 4 3 6" xfId="12650"/>
    <cellStyle name="Input 3 2 4 4 4" xfId="12651"/>
    <cellStyle name="Input 3 2 4 4 5" xfId="12652"/>
    <cellStyle name="Input 3 2 4 4 6" xfId="12653"/>
    <cellStyle name="Input 3 2 4 4 7" xfId="12654"/>
    <cellStyle name="Input 3 2 4 4 8" xfId="12655"/>
    <cellStyle name="Input 3 2 4 5" xfId="12656"/>
    <cellStyle name="Input 3 2 4 5 2" xfId="12657"/>
    <cellStyle name="Input 3 2 4 5 3" xfId="12658"/>
    <cellStyle name="Input 3 2 4 5 4" xfId="12659"/>
    <cellStyle name="Input 3 2 4 5 5" xfId="12660"/>
    <cellStyle name="Input 3 2 4 5 6" xfId="12661"/>
    <cellStyle name="Input 3 2 4 6" xfId="12662"/>
    <cellStyle name="Input 3 2 4 6 2" xfId="12663"/>
    <cellStyle name="Input 3 2 4 6 3" xfId="12664"/>
    <cellStyle name="Input 3 2 4 6 4" xfId="12665"/>
    <cellStyle name="Input 3 2 4 6 5" xfId="12666"/>
    <cellStyle name="Input 3 2 4 6 6" xfId="12667"/>
    <cellStyle name="Input 3 2 4 7" xfId="12668"/>
    <cellStyle name="Input 3 2 4 8" xfId="12669"/>
    <cellStyle name="Input 3 2 4 9" xfId="12670"/>
    <cellStyle name="Input 3 2 5" xfId="12671"/>
    <cellStyle name="Input 3 2 5 10" xfId="12672"/>
    <cellStyle name="Input 3 2 5 2" xfId="12673"/>
    <cellStyle name="Input 3 2 5 2 2" xfId="12674"/>
    <cellStyle name="Input 3 2 5 2 2 2" xfId="12675"/>
    <cellStyle name="Input 3 2 5 2 2 2 2" xfId="12676"/>
    <cellStyle name="Input 3 2 5 2 2 2 3" xfId="12677"/>
    <cellStyle name="Input 3 2 5 2 2 2 4" xfId="12678"/>
    <cellStyle name="Input 3 2 5 2 2 2 5" xfId="12679"/>
    <cellStyle name="Input 3 2 5 2 2 2 6" xfId="12680"/>
    <cellStyle name="Input 3 2 5 2 2 3" xfId="12681"/>
    <cellStyle name="Input 3 2 5 2 2 3 2" xfId="12682"/>
    <cellStyle name="Input 3 2 5 2 2 3 3" xfId="12683"/>
    <cellStyle name="Input 3 2 5 2 2 3 4" xfId="12684"/>
    <cellStyle name="Input 3 2 5 2 2 3 5" xfId="12685"/>
    <cellStyle name="Input 3 2 5 2 2 3 6" xfId="12686"/>
    <cellStyle name="Input 3 2 5 2 2 4" xfId="12687"/>
    <cellStyle name="Input 3 2 5 2 2 5" xfId="12688"/>
    <cellStyle name="Input 3 2 5 2 2 6" xfId="12689"/>
    <cellStyle name="Input 3 2 5 2 2 7" xfId="12690"/>
    <cellStyle name="Input 3 2 5 2 2 8" xfId="12691"/>
    <cellStyle name="Input 3 2 5 2 3" xfId="12692"/>
    <cellStyle name="Input 3 2 5 2 3 2" xfId="12693"/>
    <cellStyle name="Input 3 2 5 2 3 3" xfId="12694"/>
    <cellStyle name="Input 3 2 5 2 3 4" xfId="12695"/>
    <cellStyle name="Input 3 2 5 2 3 5" xfId="12696"/>
    <cellStyle name="Input 3 2 5 2 3 6" xfId="12697"/>
    <cellStyle name="Input 3 2 5 2 4" xfId="12698"/>
    <cellStyle name="Input 3 2 5 2 4 2" xfId="12699"/>
    <cellStyle name="Input 3 2 5 2 4 3" xfId="12700"/>
    <cellStyle name="Input 3 2 5 2 4 4" xfId="12701"/>
    <cellStyle name="Input 3 2 5 2 4 5" xfId="12702"/>
    <cellStyle name="Input 3 2 5 2 4 6" xfId="12703"/>
    <cellStyle name="Input 3 2 5 2 5" xfId="12704"/>
    <cellStyle name="Input 3 2 5 2 6" xfId="12705"/>
    <cellStyle name="Input 3 2 5 2 7" xfId="12706"/>
    <cellStyle name="Input 3 2 5 2 8" xfId="12707"/>
    <cellStyle name="Input 3 2 5 2 9" xfId="12708"/>
    <cellStyle name="Input 3 2 5 3" xfId="12709"/>
    <cellStyle name="Input 3 2 5 3 2" xfId="12710"/>
    <cellStyle name="Input 3 2 5 3 2 2" xfId="12711"/>
    <cellStyle name="Input 3 2 5 3 2 3" xfId="12712"/>
    <cellStyle name="Input 3 2 5 3 2 4" xfId="12713"/>
    <cellStyle name="Input 3 2 5 3 2 5" xfId="12714"/>
    <cellStyle name="Input 3 2 5 3 2 6" xfId="12715"/>
    <cellStyle name="Input 3 2 5 3 3" xfId="12716"/>
    <cellStyle name="Input 3 2 5 3 3 2" xfId="12717"/>
    <cellStyle name="Input 3 2 5 3 3 3" xfId="12718"/>
    <cellStyle name="Input 3 2 5 3 3 4" xfId="12719"/>
    <cellStyle name="Input 3 2 5 3 3 5" xfId="12720"/>
    <cellStyle name="Input 3 2 5 3 3 6" xfId="12721"/>
    <cellStyle name="Input 3 2 5 3 4" xfId="12722"/>
    <cellStyle name="Input 3 2 5 3 5" xfId="12723"/>
    <cellStyle name="Input 3 2 5 3 6" xfId="12724"/>
    <cellStyle name="Input 3 2 5 3 7" xfId="12725"/>
    <cellStyle name="Input 3 2 5 3 8" xfId="12726"/>
    <cellStyle name="Input 3 2 5 4" xfId="12727"/>
    <cellStyle name="Input 3 2 5 4 2" xfId="12728"/>
    <cellStyle name="Input 3 2 5 4 3" xfId="12729"/>
    <cellStyle name="Input 3 2 5 4 4" xfId="12730"/>
    <cellStyle name="Input 3 2 5 4 5" xfId="12731"/>
    <cellStyle name="Input 3 2 5 4 6" xfId="12732"/>
    <cellStyle name="Input 3 2 5 5" xfId="12733"/>
    <cellStyle name="Input 3 2 5 5 2" xfId="12734"/>
    <cellStyle name="Input 3 2 5 5 3" xfId="12735"/>
    <cellStyle name="Input 3 2 5 5 4" xfId="12736"/>
    <cellStyle name="Input 3 2 5 5 5" xfId="12737"/>
    <cellStyle name="Input 3 2 5 5 6" xfId="12738"/>
    <cellStyle name="Input 3 2 5 6" xfId="12739"/>
    <cellStyle name="Input 3 2 5 7" xfId="12740"/>
    <cellStyle name="Input 3 2 5 8" xfId="12741"/>
    <cellStyle name="Input 3 2 5 9" xfId="12742"/>
    <cellStyle name="Input 3 2 6" xfId="12743"/>
    <cellStyle name="Input 3 2 6 2" xfId="12744"/>
    <cellStyle name="Input 3 2 6 2 2" xfId="12745"/>
    <cellStyle name="Input 3 2 6 2 2 2" xfId="12746"/>
    <cellStyle name="Input 3 2 6 2 2 3" xfId="12747"/>
    <cellStyle name="Input 3 2 6 2 2 4" xfId="12748"/>
    <cellStyle name="Input 3 2 6 2 2 5" xfId="12749"/>
    <cellStyle name="Input 3 2 6 2 2 6" xfId="12750"/>
    <cellStyle name="Input 3 2 6 2 3" xfId="12751"/>
    <cellStyle name="Input 3 2 6 2 3 2" xfId="12752"/>
    <cellStyle name="Input 3 2 6 2 3 3" xfId="12753"/>
    <cellStyle name="Input 3 2 6 2 3 4" xfId="12754"/>
    <cellStyle name="Input 3 2 6 2 3 5" xfId="12755"/>
    <cellStyle name="Input 3 2 6 2 3 6" xfId="12756"/>
    <cellStyle name="Input 3 2 6 2 4" xfId="12757"/>
    <cellStyle name="Input 3 2 6 2 5" xfId="12758"/>
    <cellStyle name="Input 3 2 6 2 6" xfId="12759"/>
    <cellStyle name="Input 3 2 6 2 7" xfId="12760"/>
    <cellStyle name="Input 3 2 6 2 8" xfId="12761"/>
    <cellStyle name="Input 3 2 6 3" xfId="12762"/>
    <cellStyle name="Input 3 2 6 3 2" xfId="12763"/>
    <cellStyle name="Input 3 2 6 3 3" xfId="12764"/>
    <cellStyle name="Input 3 2 6 3 4" xfId="12765"/>
    <cellStyle name="Input 3 2 6 3 5" xfId="12766"/>
    <cellStyle name="Input 3 2 6 3 6" xfId="12767"/>
    <cellStyle name="Input 3 2 6 4" xfId="12768"/>
    <cellStyle name="Input 3 2 6 4 2" xfId="12769"/>
    <cellStyle name="Input 3 2 6 4 3" xfId="12770"/>
    <cellStyle name="Input 3 2 6 4 4" xfId="12771"/>
    <cellStyle name="Input 3 2 6 4 5" xfId="12772"/>
    <cellStyle name="Input 3 2 6 4 6" xfId="12773"/>
    <cellStyle name="Input 3 2 6 5" xfId="12774"/>
    <cellStyle name="Input 3 2 6 6" xfId="12775"/>
    <cellStyle name="Input 3 2 6 7" xfId="12776"/>
    <cellStyle name="Input 3 2 6 8" xfId="12777"/>
    <cellStyle name="Input 3 2 6 9" xfId="12778"/>
    <cellStyle name="Input 3 2 7" xfId="12779"/>
    <cellStyle name="Input 3 2 7 2" xfId="12780"/>
    <cellStyle name="Input 3 2 7 2 2" xfId="12781"/>
    <cellStyle name="Input 3 2 7 2 3" xfId="12782"/>
    <cellStyle name="Input 3 2 7 2 4" xfId="12783"/>
    <cellStyle name="Input 3 2 7 2 5" xfId="12784"/>
    <cellStyle name="Input 3 2 7 2 6" xfId="12785"/>
    <cellStyle name="Input 3 2 7 3" xfId="12786"/>
    <cellStyle name="Input 3 2 7 3 2" xfId="12787"/>
    <cellStyle name="Input 3 2 7 3 3" xfId="12788"/>
    <cellStyle name="Input 3 2 7 3 4" xfId="12789"/>
    <cellStyle name="Input 3 2 7 3 5" xfId="12790"/>
    <cellStyle name="Input 3 2 7 3 6" xfId="12791"/>
    <cellStyle name="Input 3 2 7 4" xfId="12792"/>
    <cellStyle name="Input 3 2 7 5" xfId="12793"/>
    <cellStyle name="Input 3 2 7 6" xfId="12794"/>
    <cellStyle name="Input 3 2 7 7" xfId="12795"/>
    <cellStyle name="Input 3 2 7 8" xfId="12796"/>
    <cellStyle name="Input 3 2 8" xfId="12797"/>
    <cellStyle name="Input 3 2 8 2" xfId="12798"/>
    <cellStyle name="Input 3 2 8 3" xfId="12799"/>
    <cellStyle name="Input 3 2 8 4" xfId="12800"/>
    <cellStyle name="Input 3 2 8 5" xfId="12801"/>
    <cellStyle name="Input 3 2 8 6" xfId="12802"/>
    <cellStyle name="Input 3 2 9" xfId="12803"/>
    <cellStyle name="Input 3 2 9 2" xfId="12804"/>
    <cellStyle name="Input 3 2 9 3" xfId="12805"/>
    <cellStyle name="Input 3 2 9 4" xfId="12806"/>
    <cellStyle name="Input 3 2 9 5" xfId="12807"/>
    <cellStyle name="Input 3 2 9 6" xfId="12808"/>
    <cellStyle name="Input 3 3" xfId="12809"/>
    <cellStyle name="Input 3 3 10" xfId="12810"/>
    <cellStyle name="Input 3 3 11" xfId="12811"/>
    <cellStyle name="Input 3 3 12" xfId="12812"/>
    <cellStyle name="Input 3 3 13" xfId="12813"/>
    <cellStyle name="Input 3 3 14" xfId="12814"/>
    <cellStyle name="Input 3 3 2" xfId="12815"/>
    <cellStyle name="Input 3 3 2 10" xfId="12816"/>
    <cellStyle name="Input 3 3 2 11" xfId="12817"/>
    <cellStyle name="Input 3 3 2 12" xfId="12818"/>
    <cellStyle name="Input 3 3 2 13" xfId="12819"/>
    <cellStyle name="Input 3 3 2 2" xfId="12820"/>
    <cellStyle name="Input 3 3 2 2 10" xfId="12821"/>
    <cellStyle name="Input 3 3 2 2 11" xfId="12822"/>
    <cellStyle name="Input 3 3 2 2 12" xfId="12823"/>
    <cellStyle name="Input 3 3 2 2 2" xfId="12824"/>
    <cellStyle name="Input 3 3 2 2 2 10" xfId="12825"/>
    <cellStyle name="Input 3 3 2 2 2 11" xfId="12826"/>
    <cellStyle name="Input 3 3 2 2 2 2" xfId="12827"/>
    <cellStyle name="Input 3 3 2 2 2 2 10" xfId="12828"/>
    <cellStyle name="Input 3 3 2 2 2 2 2" xfId="12829"/>
    <cellStyle name="Input 3 3 2 2 2 2 2 2" xfId="12830"/>
    <cellStyle name="Input 3 3 2 2 2 2 2 2 2" xfId="12831"/>
    <cellStyle name="Input 3 3 2 2 2 2 2 2 2 2" xfId="12832"/>
    <cellStyle name="Input 3 3 2 2 2 2 2 2 2 3" xfId="12833"/>
    <cellStyle name="Input 3 3 2 2 2 2 2 2 2 4" xfId="12834"/>
    <cellStyle name="Input 3 3 2 2 2 2 2 2 2 5" xfId="12835"/>
    <cellStyle name="Input 3 3 2 2 2 2 2 2 2 6" xfId="12836"/>
    <cellStyle name="Input 3 3 2 2 2 2 2 2 3" xfId="12837"/>
    <cellStyle name="Input 3 3 2 2 2 2 2 2 3 2" xfId="12838"/>
    <cellStyle name="Input 3 3 2 2 2 2 2 2 3 3" xfId="12839"/>
    <cellStyle name="Input 3 3 2 2 2 2 2 2 3 4" xfId="12840"/>
    <cellStyle name="Input 3 3 2 2 2 2 2 2 3 5" xfId="12841"/>
    <cellStyle name="Input 3 3 2 2 2 2 2 2 3 6" xfId="12842"/>
    <cellStyle name="Input 3 3 2 2 2 2 2 2 4" xfId="12843"/>
    <cellStyle name="Input 3 3 2 2 2 2 2 2 5" xfId="12844"/>
    <cellStyle name="Input 3 3 2 2 2 2 2 2 6" xfId="12845"/>
    <cellStyle name="Input 3 3 2 2 2 2 2 2 7" xfId="12846"/>
    <cellStyle name="Input 3 3 2 2 2 2 2 2 8" xfId="12847"/>
    <cellStyle name="Input 3 3 2 2 2 2 2 3" xfId="12848"/>
    <cellStyle name="Input 3 3 2 2 2 2 2 3 2" xfId="12849"/>
    <cellStyle name="Input 3 3 2 2 2 2 2 3 3" xfId="12850"/>
    <cellStyle name="Input 3 3 2 2 2 2 2 3 4" xfId="12851"/>
    <cellStyle name="Input 3 3 2 2 2 2 2 3 5" xfId="12852"/>
    <cellStyle name="Input 3 3 2 2 2 2 2 3 6" xfId="12853"/>
    <cellStyle name="Input 3 3 2 2 2 2 2 4" xfId="12854"/>
    <cellStyle name="Input 3 3 2 2 2 2 2 4 2" xfId="12855"/>
    <cellStyle name="Input 3 3 2 2 2 2 2 4 3" xfId="12856"/>
    <cellStyle name="Input 3 3 2 2 2 2 2 4 4" xfId="12857"/>
    <cellStyle name="Input 3 3 2 2 2 2 2 4 5" xfId="12858"/>
    <cellStyle name="Input 3 3 2 2 2 2 2 4 6" xfId="12859"/>
    <cellStyle name="Input 3 3 2 2 2 2 2 5" xfId="12860"/>
    <cellStyle name="Input 3 3 2 2 2 2 2 6" xfId="12861"/>
    <cellStyle name="Input 3 3 2 2 2 2 2 7" xfId="12862"/>
    <cellStyle name="Input 3 3 2 2 2 2 2 8" xfId="12863"/>
    <cellStyle name="Input 3 3 2 2 2 2 2 9" xfId="12864"/>
    <cellStyle name="Input 3 3 2 2 2 2 3" xfId="12865"/>
    <cellStyle name="Input 3 3 2 2 2 2 3 2" xfId="12866"/>
    <cellStyle name="Input 3 3 2 2 2 2 3 2 2" xfId="12867"/>
    <cellStyle name="Input 3 3 2 2 2 2 3 2 3" xfId="12868"/>
    <cellStyle name="Input 3 3 2 2 2 2 3 2 4" xfId="12869"/>
    <cellStyle name="Input 3 3 2 2 2 2 3 2 5" xfId="12870"/>
    <cellStyle name="Input 3 3 2 2 2 2 3 2 6" xfId="12871"/>
    <cellStyle name="Input 3 3 2 2 2 2 3 3" xfId="12872"/>
    <cellStyle name="Input 3 3 2 2 2 2 3 3 2" xfId="12873"/>
    <cellStyle name="Input 3 3 2 2 2 2 3 3 3" xfId="12874"/>
    <cellStyle name="Input 3 3 2 2 2 2 3 3 4" xfId="12875"/>
    <cellStyle name="Input 3 3 2 2 2 2 3 3 5" xfId="12876"/>
    <cellStyle name="Input 3 3 2 2 2 2 3 3 6" xfId="12877"/>
    <cellStyle name="Input 3 3 2 2 2 2 3 4" xfId="12878"/>
    <cellStyle name="Input 3 3 2 2 2 2 3 5" xfId="12879"/>
    <cellStyle name="Input 3 3 2 2 2 2 3 6" xfId="12880"/>
    <cellStyle name="Input 3 3 2 2 2 2 3 7" xfId="12881"/>
    <cellStyle name="Input 3 3 2 2 2 2 3 8" xfId="12882"/>
    <cellStyle name="Input 3 3 2 2 2 2 4" xfId="12883"/>
    <cellStyle name="Input 3 3 2 2 2 2 4 2" xfId="12884"/>
    <cellStyle name="Input 3 3 2 2 2 2 4 3" xfId="12885"/>
    <cellStyle name="Input 3 3 2 2 2 2 4 4" xfId="12886"/>
    <cellStyle name="Input 3 3 2 2 2 2 4 5" xfId="12887"/>
    <cellStyle name="Input 3 3 2 2 2 2 4 6" xfId="12888"/>
    <cellStyle name="Input 3 3 2 2 2 2 5" xfId="12889"/>
    <cellStyle name="Input 3 3 2 2 2 2 5 2" xfId="12890"/>
    <cellStyle name="Input 3 3 2 2 2 2 5 3" xfId="12891"/>
    <cellStyle name="Input 3 3 2 2 2 2 5 4" xfId="12892"/>
    <cellStyle name="Input 3 3 2 2 2 2 5 5" xfId="12893"/>
    <cellStyle name="Input 3 3 2 2 2 2 5 6" xfId="12894"/>
    <cellStyle name="Input 3 3 2 2 2 2 6" xfId="12895"/>
    <cellStyle name="Input 3 3 2 2 2 2 7" xfId="12896"/>
    <cellStyle name="Input 3 3 2 2 2 2 8" xfId="12897"/>
    <cellStyle name="Input 3 3 2 2 2 2 9" xfId="12898"/>
    <cellStyle name="Input 3 3 2 2 2 3" xfId="12899"/>
    <cellStyle name="Input 3 3 2 2 2 3 2" xfId="12900"/>
    <cellStyle name="Input 3 3 2 2 2 3 2 2" xfId="12901"/>
    <cellStyle name="Input 3 3 2 2 2 3 2 2 2" xfId="12902"/>
    <cellStyle name="Input 3 3 2 2 2 3 2 2 3" xfId="12903"/>
    <cellStyle name="Input 3 3 2 2 2 3 2 2 4" xfId="12904"/>
    <cellStyle name="Input 3 3 2 2 2 3 2 2 5" xfId="12905"/>
    <cellStyle name="Input 3 3 2 2 2 3 2 2 6" xfId="12906"/>
    <cellStyle name="Input 3 3 2 2 2 3 2 3" xfId="12907"/>
    <cellStyle name="Input 3 3 2 2 2 3 2 3 2" xfId="12908"/>
    <cellStyle name="Input 3 3 2 2 2 3 2 3 3" xfId="12909"/>
    <cellStyle name="Input 3 3 2 2 2 3 2 3 4" xfId="12910"/>
    <cellStyle name="Input 3 3 2 2 2 3 2 3 5" xfId="12911"/>
    <cellStyle name="Input 3 3 2 2 2 3 2 3 6" xfId="12912"/>
    <cellStyle name="Input 3 3 2 2 2 3 2 4" xfId="12913"/>
    <cellStyle name="Input 3 3 2 2 2 3 2 5" xfId="12914"/>
    <cellStyle name="Input 3 3 2 2 2 3 2 6" xfId="12915"/>
    <cellStyle name="Input 3 3 2 2 2 3 2 7" xfId="12916"/>
    <cellStyle name="Input 3 3 2 2 2 3 2 8" xfId="12917"/>
    <cellStyle name="Input 3 3 2 2 2 3 3" xfId="12918"/>
    <cellStyle name="Input 3 3 2 2 2 3 3 2" xfId="12919"/>
    <cellStyle name="Input 3 3 2 2 2 3 3 3" xfId="12920"/>
    <cellStyle name="Input 3 3 2 2 2 3 3 4" xfId="12921"/>
    <cellStyle name="Input 3 3 2 2 2 3 3 5" xfId="12922"/>
    <cellStyle name="Input 3 3 2 2 2 3 3 6" xfId="12923"/>
    <cellStyle name="Input 3 3 2 2 2 3 4" xfId="12924"/>
    <cellStyle name="Input 3 3 2 2 2 3 4 2" xfId="12925"/>
    <cellStyle name="Input 3 3 2 2 2 3 4 3" xfId="12926"/>
    <cellStyle name="Input 3 3 2 2 2 3 4 4" xfId="12927"/>
    <cellStyle name="Input 3 3 2 2 2 3 4 5" xfId="12928"/>
    <cellStyle name="Input 3 3 2 2 2 3 4 6" xfId="12929"/>
    <cellStyle name="Input 3 3 2 2 2 3 5" xfId="12930"/>
    <cellStyle name="Input 3 3 2 2 2 3 6" xfId="12931"/>
    <cellStyle name="Input 3 3 2 2 2 3 7" xfId="12932"/>
    <cellStyle name="Input 3 3 2 2 2 3 8" xfId="12933"/>
    <cellStyle name="Input 3 3 2 2 2 3 9" xfId="12934"/>
    <cellStyle name="Input 3 3 2 2 2 4" xfId="12935"/>
    <cellStyle name="Input 3 3 2 2 2 4 2" xfId="12936"/>
    <cellStyle name="Input 3 3 2 2 2 4 2 2" xfId="12937"/>
    <cellStyle name="Input 3 3 2 2 2 4 2 3" xfId="12938"/>
    <cellStyle name="Input 3 3 2 2 2 4 2 4" xfId="12939"/>
    <cellStyle name="Input 3 3 2 2 2 4 2 5" xfId="12940"/>
    <cellStyle name="Input 3 3 2 2 2 4 2 6" xfId="12941"/>
    <cellStyle name="Input 3 3 2 2 2 4 3" xfId="12942"/>
    <cellStyle name="Input 3 3 2 2 2 4 3 2" xfId="12943"/>
    <cellStyle name="Input 3 3 2 2 2 4 3 3" xfId="12944"/>
    <cellStyle name="Input 3 3 2 2 2 4 3 4" xfId="12945"/>
    <cellStyle name="Input 3 3 2 2 2 4 3 5" xfId="12946"/>
    <cellStyle name="Input 3 3 2 2 2 4 3 6" xfId="12947"/>
    <cellStyle name="Input 3 3 2 2 2 4 4" xfId="12948"/>
    <cellStyle name="Input 3 3 2 2 2 4 5" xfId="12949"/>
    <cellStyle name="Input 3 3 2 2 2 4 6" xfId="12950"/>
    <cellStyle name="Input 3 3 2 2 2 4 7" xfId="12951"/>
    <cellStyle name="Input 3 3 2 2 2 4 8" xfId="12952"/>
    <cellStyle name="Input 3 3 2 2 2 5" xfId="12953"/>
    <cellStyle name="Input 3 3 2 2 2 5 2" xfId="12954"/>
    <cellStyle name="Input 3 3 2 2 2 5 3" xfId="12955"/>
    <cellStyle name="Input 3 3 2 2 2 5 4" xfId="12956"/>
    <cellStyle name="Input 3 3 2 2 2 5 5" xfId="12957"/>
    <cellStyle name="Input 3 3 2 2 2 5 6" xfId="12958"/>
    <cellStyle name="Input 3 3 2 2 2 6" xfId="12959"/>
    <cellStyle name="Input 3 3 2 2 2 6 2" xfId="12960"/>
    <cellStyle name="Input 3 3 2 2 2 6 3" xfId="12961"/>
    <cellStyle name="Input 3 3 2 2 2 6 4" xfId="12962"/>
    <cellStyle name="Input 3 3 2 2 2 6 5" xfId="12963"/>
    <cellStyle name="Input 3 3 2 2 2 6 6" xfId="12964"/>
    <cellStyle name="Input 3 3 2 2 2 7" xfId="12965"/>
    <cellStyle name="Input 3 3 2 2 2 8" xfId="12966"/>
    <cellStyle name="Input 3 3 2 2 2 9" xfId="12967"/>
    <cellStyle name="Input 3 3 2 2 3" xfId="12968"/>
    <cellStyle name="Input 3 3 2 2 3 10" xfId="12969"/>
    <cellStyle name="Input 3 3 2 2 3 2" xfId="12970"/>
    <cellStyle name="Input 3 3 2 2 3 2 2" xfId="12971"/>
    <cellStyle name="Input 3 3 2 2 3 2 2 2" xfId="12972"/>
    <cellStyle name="Input 3 3 2 2 3 2 2 2 2" xfId="12973"/>
    <cellStyle name="Input 3 3 2 2 3 2 2 2 3" xfId="12974"/>
    <cellStyle name="Input 3 3 2 2 3 2 2 2 4" xfId="12975"/>
    <cellStyle name="Input 3 3 2 2 3 2 2 2 5" xfId="12976"/>
    <cellStyle name="Input 3 3 2 2 3 2 2 2 6" xfId="12977"/>
    <cellStyle name="Input 3 3 2 2 3 2 2 3" xfId="12978"/>
    <cellStyle name="Input 3 3 2 2 3 2 2 3 2" xfId="12979"/>
    <cellStyle name="Input 3 3 2 2 3 2 2 3 3" xfId="12980"/>
    <cellStyle name="Input 3 3 2 2 3 2 2 3 4" xfId="12981"/>
    <cellStyle name="Input 3 3 2 2 3 2 2 3 5" xfId="12982"/>
    <cellStyle name="Input 3 3 2 2 3 2 2 3 6" xfId="12983"/>
    <cellStyle name="Input 3 3 2 2 3 2 2 4" xfId="12984"/>
    <cellStyle name="Input 3 3 2 2 3 2 2 5" xfId="12985"/>
    <cellStyle name="Input 3 3 2 2 3 2 2 6" xfId="12986"/>
    <cellStyle name="Input 3 3 2 2 3 2 2 7" xfId="12987"/>
    <cellStyle name="Input 3 3 2 2 3 2 2 8" xfId="12988"/>
    <cellStyle name="Input 3 3 2 2 3 2 3" xfId="12989"/>
    <cellStyle name="Input 3 3 2 2 3 2 3 2" xfId="12990"/>
    <cellStyle name="Input 3 3 2 2 3 2 3 3" xfId="12991"/>
    <cellStyle name="Input 3 3 2 2 3 2 3 4" xfId="12992"/>
    <cellStyle name="Input 3 3 2 2 3 2 3 5" xfId="12993"/>
    <cellStyle name="Input 3 3 2 2 3 2 3 6" xfId="12994"/>
    <cellStyle name="Input 3 3 2 2 3 2 4" xfId="12995"/>
    <cellStyle name="Input 3 3 2 2 3 2 4 2" xfId="12996"/>
    <cellStyle name="Input 3 3 2 2 3 2 4 3" xfId="12997"/>
    <cellStyle name="Input 3 3 2 2 3 2 4 4" xfId="12998"/>
    <cellStyle name="Input 3 3 2 2 3 2 4 5" xfId="12999"/>
    <cellStyle name="Input 3 3 2 2 3 2 4 6" xfId="13000"/>
    <cellStyle name="Input 3 3 2 2 3 2 5" xfId="13001"/>
    <cellStyle name="Input 3 3 2 2 3 2 6" xfId="13002"/>
    <cellStyle name="Input 3 3 2 2 3 2 7" xfId="13003"/>
    <cellStyle name="Input 3 3 2 2 3 2 8" xfId="13004"/>
    <cellStyle name="Input 3 3 2 2 3 2 9" xfId="13005"/>
    <cellStyle name="Input 3 3 2 2 3 3" xfId="13006"/>
    <cellStyle name="Input 3 3 2 2 3 3 2" xfId="13007"/>
    <cellStyle name="Input 3 3 2 2 3 3 2 2" xfId="13008"/>
    <cellStyle name="Input 3 3 2 2 3 3 2 3" xfId="13009"/>
    <cellStyle name="Input 3 3 2 2 3 3 2 4" xfId="13010"/>
    <cellStyle name="Input 3 3 2 2 3 3 2 5" xfId="13011"/>
    <cellStyle name="Input 3 3 2 2 3 3 2 6" xfId="13012"/>
    <cellStyle name="Input 3 3 2 2 3 3 3" xfId="13013"/>
    <cellStyle name="Input 3 3 2 2 3 3 3 2" xfId="13014"/>
    <cellStyle name="Input 3 3 2 2 3 3 3 3" xfId="13015"/>
    <cellStyle name="Input 3 3 2 2 3 3 3 4" xfId="13016"/>
    <cellStyle name="Input 3 3 2 2 3 3 3 5" xfId="13017"/>
    <cellStyle name="Input 3 3 2 2 3 3 3 6" xfId="13018"/>
    <cellStyle name="Input 3 3 2 2 3 3 4" xfId="13019"/>
    <cellStyle name="Input 3 3 2 2 3 3 5" xfId="13020"/>
    <cellStyle name="Input 3 3 2 2 3 3 6" xfId="13021"/>
    <cellStyle name="Input 3 3 2 2 3 3 7" xfId="13022"/>
    <cellStyle name="Input 3 3 2 2 3 3 8" xfId="13023"/>
    <cellStyle name="Input 3 3 2 2 3 4" xfId="13024"/>
    <cellStyle name="Input 3 3 2 2 3 4 2" xfId="13025"/>
    <cellStyle name="Input 3 3 2 2 3 4 3" xfId="13026"/>
    <cellStyle name="Input 3 3 2 2 3 4 4" xfId="13027"/>
    <cellStyle name="Input 3 3 2 2 3 4 5" xfId="13028"/>
    <cellStyle name="Input 3 3 2 2 3 4 6" xfId="13029"/>
    <cellStyle name="Input 3 3 2 2 3 5" xfId="13030"/>
    <cellStyle name="Input 3 3 2 2 3 5 2" xfId="13031"/>
    <cellStyle name="Input 3 3 2 2 3 5 3" xfId="13032"/>
    <cellStyle name="Input 3 3 2 2 3 5 4" xfId="13033"/>
    <cellStyle name="Input 3 3 2 2 3 5 5" xfId="13034"/>
    <cellStyle name="Input 3 3 2 2 3 5 6" xfId="13035"/>
    <cellStyle name="Input 3 3 2 2 3 6" xfId="13036"/>
    <cellStyle name="Input 3 3 2 2 3 7" xfId="13037"/>
    <cellStyle name="Input 3 3 2 2 3 8" xfId="13038"/>
    <cellStyle name="Input 3 3 2 2 3 9" xfId="13039"/>
    <cellStyle name="Input 3 3 2 2 4" xfId="13040"/>
    <cellStyle name="Input 3 3 2 2 4 2" xfId="13041"/>
    <cellStyle name="Input 3 3 2 2 4 2 2" xfId="13042"/>
    <cellStyle name="Input 3 3 2 2 4 2 2 2" xfId="13043"/>
    <cellStyle name="Input 3 3 2 2 4 2 2 3" xfId="13044"/>
    <cellStyle name="Input 3 3 2 2 4 2 2 4" xfId="13045"/>
    <cellStyle name="Input 3 3 2 2 4 2 2 5" xfId="13046"/>
    <cellStyle name="Input 3 3 2 2 4 2 2 6" xfId="13047"/>
    <cellStyle name="Input 3 3 2 2 4 2 3" xfId="13048"/>
    <cellStyle name="Input 3 3 2 2 4 2 3 2" xfId="13049"/>
    <cellStyle name="Input 3 3 2 2 4 2 3 3" xfId="13050"/>
    <cellStyle name="Input 3 3 2 2 4 2 3 4" xfId="13051"/>
    <cellStyle name="Input 3 3 2 2 4 2 3 5" xfId="13052"/>
    <cellStyle name="Input 3 3 2 2 4 2 3 6" xfId="13053"/>
    <cellStyle name="Input 3 3 2 2 4 2 4" xfId="13054"/>
    <cellStyle name="Input 3 3 2 2 4 2 5" xfId="13055"/>
    <cellStyle name="Input 3 3 2 2 4 2 6" xfId="13056"/>
    <cellStyle name="Input 3 3 2 2 4 2 7" xfId="13057"/>
    <cellStyle name="Input 3 3 2 2 4 2 8" xfId="13058"/>
    <cellStyle name="Input 3 3 2 2 4 3" xfId="13059"/>
    <cellStyle name="Input 3 3 2 2 4 3 2" xfId="13060"/>
    <cellStyle name="Input 3 3 2 2 4 3 3" xfId="13061"/>
    <cellStyle name="Input 3 3 2 2 4 3 4" xfId="13062"/>
    <cellStyle name="Input 3 3 2 2 4 3 5" xfId="13063"/>
    <cellStyle name="Input 3 3 2 2 4 3 6" xfId="13064"/>
    <cellStyle name="Input 3 3 2 2 4 4" xfId="13065"/>
    <cellStyle name="Input 3 3 2 2 4 4 2" xfId="13066"/>
    <cellStyle name="Input 3 3 2 2 4 4 3" xfId="13067"/>
    <cellStyle name="Input 3 3 2 2 4 4 4" xfId="13068"/>
    <cellStyle name="Input 3 3 2 2 4 4 5" xfId="13069"/>
    <cellStyle name="Input 3 3 2 2 4 4 6" xfId="13070"/>
    <cellStyle name="Input 3 3 2 2 4 5" xfId="13071"/>
    <cellStyle name="Input 3 3 2 2 4 6" xfId="13072"/>
    <cellStyle name="Input 3 3 2 2 4 7" xfId="13073"/>
    <cellStyle name="Input 3 3 2 2 4 8" xfId="13074"/>
    <cellStyle name="Input 3 3 2 2 4 9" xfId="13075"/>
    <cellStyle name="Input 3 3 2 2 5" xfId="13076"/>
    <cellStyle name="Input 3 3 2 2 5 2" xfId="13077"/>
    <cellStyle name="Input 3 3 2 2 5 2 2" xfId="13078"/>
    <cellStyle name="Input 3 3 2 2 5 2 3" xfId="13079"/>
    <cellStyle name="Input 3 3 2 2 5 2 4" xfId="13080"/>
    <cellStyle name="Input 3 3 2 2 5 2 5" xfId="13081"/>
    <cellStyle name="Input 3 3 2 2 5 2 6" xfId="13082"/>
    <cellStyle name="Input 3 3 2 2 5 3" xfId="13083"/>
    <cellStyle name="Input 3 3 2 2 5 3 2" xfId="13084"/>
    <cellStyle name="Input 3 3 2 2 5 3 3" xfId="13085"/>
    <cellStyle name="Input 3 3 2 2 5 3 4" xfId="13086"/>
    <cellStyle name="Input 3 3 2 2 5 3 5" xfId="13087"/>
    <cellStyle name="Input 3 3 2 2 5 3 6" xfId="13088"/>
    <cellStyle name="Input 3 3 2 2 5 4" xfId="13089"/>
    <cellStyle name="Input 3 3 2 2 5 5" xfId="13090"/>
    <cellStyle name="Input 3 3 2 2 5 6" xfId="13091"/>
    <cellStyle name="Input 3 3 2 2 5 7" xfId="13092"/>
    <cellStyle name="Input 3 3 2 2 5 8" xfId="13093"/>
    <cellStyle name="Input 3 3 2 2 6" xfId="13094"/>
    <cellStyle name="Input 3 3 2 2 6 2" xfId="13095"/>
    <cellStyle name="Input 3 3 2 2 6 3" xfId="13096"/>
    <cellStyle name="Input 3 3 2 2 6 4" xfId="13097"/>
    <cellStyle name="Input 3 3 2 2 6 5" xfId="13098"/>
    <cellStyle name="Input 3 3 2 2 6 6" xfId="13099"/>
    <cellStyle name="Input 3 3 2 2 7" xfId="13100"/>
    <cellStyle name="Input 3 3 2 2 7 2" xfId="13101"/>
    <cellStyle name="Input 3 3 2 2 7 3" xfId="13102"/>
    <cellStyle name="Input 3 3 2 2 7 4" xfId="13103"/>
    <cellStyle name="Input 3 3 2 2 7 5" xfId="13104"/>
    <cellStyle name="Input 3 3 2 2 7 6" xfId="13105"/>
    <cellStyle name="Input 3 3 2 2 8" xfId="13106"/>
    <cellStyle name="Input 3 3 2 2 9" xfId="13107"/>
    <cellStyle name="Input 3 3 2 3" xfId="13108"/>
    <cellStyle name="Input 3 3 2 3 10" xfId="13109"/>
    <cellStyle name="Input 3 3 2 3 11" xfId="13110"/>
    <cellStyle name="Input 3 3 2 3 2" xfId="13111"/>
    <cellStyle name="Input 3 3 2 3 2 10" xfId="13112"/>
    <cellStyle name="Input 3 3 2 3 2 2" xfId="13113"/>
    <cellStyle name="Input 3 3 2 3 2 2 2" xfId="13114"/>
    <cellStyle name="Input 3 3 2 3 2 2 2 2" xfId="13115"/>
    <cellStyle name="Input 3 3 2 3 2 2 2 2 2" xfId="13116"/>
    <cellStyle name="Input 3 3 2 3 2 2 2 2 3" xfId="13117"/>
    <cellStyle name="Input 3 3 2 3 2 2 2 2 4" xfId="13118"/>
    <cellStyle name="Input 3 3 2 3 2 2 2 2 5" xfId="13119"/>
    <cellStyle name="Input 3 3 2 3 2 2 2 2 6" xfId="13120"/>
    <cellStyle name="Input 3 3 2 3 2 2 2 3" xfId="13121"/>
    <cellStyle name="Input 3 3 2 3 2 2 2 3 2" xfId="13122"/>
    <cellStyle name="Input 3 3 2 3 2 2 2 3 3" xfId="13123"/>
    <cellStyle name="Input 3 3 2 3 2 2 2 3 4" xfId="13124"/>
    <cellStyle name="Input 3 3 2 3 2 2 2 3 5" xfId="13125"/>
    <cellStyle name="Input 3 3 2 3 2 2 2 3 6" xfId="13126"/>
    <cellStyle name="Input 3 3 2 3 2 2 2 4" xfId="13127"/>
    <cellStyle name="Input 3 3 2 3 2 2 2 5" xfId="13128"/>
    <cellStyle name="Input 3 3 2 3 2 2 2 6" xfId="13129"/>
    <cellStyle name="Input 3 3 2 3 2 2 2 7" xfId="13130"/>
    <cellStyle name="Input 3 3 2 3 2 2 2 8" xfId="13131"/>
    <cellStyle name="Input 3 3 2 3 2 2 3" xfId="13132"/>
    <cellStyle name="Input 3 3 2 3 2 2 3 2" xfId="13133"/>
    <cellStyle name="Input 3 3 2 3 2 2 3 3" xfId="13134"/>
    <cellStyle name="Input 3 3 2 3 2 2 3 4" xfId="13135"/>
    <cellStyle name="Input 3 3 2 3 2 2 3 5" xfId="13136"/>
    <cellStyle name="Input 3 3 2 3 2 2 3 6" xfId="13137"/>
    <cellStyle name="Input 3 3 2 3 2 2 4" xfId="13138"/>
    <cellStyle name="Input 3 3 2 3 2 2 4 2" xfId="13139"/>
    <cellStyle name="Input 3 3 2 3 2 2 4 3" xfId="13140"/>
    <cellStyle name="Input 3 3 2 3 2 2 4 4" xfId="13141"/>
    <cellStyle name="Input 3 3 2 3 2 2 4 5" xfId="13142"/>
    <cellStyle name="Input 3 3 2 3 2 2 4 6" xfId="13143"/>
    <cellStyle name="Input 3 3 2 3 2 2 5" xfId="13144"/>
    <cellStyle name="Input 3 3 2 3 2 2 6" xfId="13145"/>
    <cellStyle name="Input 3 3 2 3 2 2 7" xfId="13146"/>
    <cellStyle name="Input 3 3 2 3 2 2 8" xfId="13147"/>
    <cellStyle name="Input 3 3 2 3 2 2 9" xfId="13148"/>
    <cellStyle name="Input 3 3 2 3 2 3" xfId="13149"/>
    <cellStyle name="Input 3 3 2 3 2 3 2" xfId="13150"/>
    <cellStyle name="Input 3 3 2 3 2 3 2 2" xfId="13151"/>
    <cellStyle name="Input 3 3 2 3 2 3 2 3" xfId="13152"/>
    <cellStyle name="Input 3 3 2 3 2 3 2 4" xfId="13153"/>
    <cellStyle name="Input 3 3 2 3 2 3 2 5" xfId="13154"/>
    <cellStyle name="Input 3 3 2 3 2 3 2 6" xfId="13155"/>
    <cellStyle name="Input 3 3 2 3 2 3 3" xfId="13156"/>
    <cellStyle name="Input 3 3 2 3 2 3 3 2" xfId="13157"/>
    <cellStyle name="Input 3 3 2 3 2 3 3 3" xfId="13158"/>
    <cellStyle name="Input 3 3 2 3 2 3 3 4" xfId="13159"/>
    <cellStyle name="Input 3 3 2 3 2 3 3 5" xfId="13160"/>
    <cellStyle name="Input 3 3 2 3 2 3 3 6" xfId="13161"/>
    <cellStyle name="Input 3 3 2 3 2 3 4" xfId="13162"/>
    <cellStyle name="Input 3 3 2 3 2 3 5" xfId="13163"/>
    <cellStyle name="Input 3 3 2 3 2 3 6" xfId="13164"/>
    <cellStyle name="Input 3 3 2 3 2 3 7" xfId="13165"/>
    <cellStyle name="Input 3 3 2 3 2 3 8" xfId="13166"/>
    <cellStyle name="Input 3 3 2 3 2 4" xfId="13167"/>
    <cellStyle name="Input 3 3 2 3 2 4 2" xfId="13168"/>
    <cellStyle name="Input 3 3 2 3 2 4 3" xfId="13169"/>
    <cellStyle name="Input 3 3 2 3 2 4 4" xfId="13170"/>
    <cellStyle name="Input 3 3 2 3 2 4 5" xfId="13171"/>
    <cellStyle name="Input 3 3 2 3 2 4 6" xfId="13172"/>
    <cellStyle name="Input 3 3 2 3 2 5" xfId="13173"/>
    <cellStyle name="Input 3 3 2 3 2 5 2" xfId="13174"/>
    <cellStyle name="Input 3 3 2 3 2 5 3" xfId="13175"/>
    <cellStyle name="Input 3 3 2 3 2 5 4" xfId="13176"/>
    <cellStyle name="Input 3 3 2 3 2 5 5" xfId="13177"/>
    <cellStyle name="Input 3 3 2 3 2 5 6" xfId="13178"/>
    <cellStyle name="Input 3 3 2 3 2 6" xfId="13179"/>
    <cellStyle name="Input 3 3 2 3 2 7" xfId="13180"/>
    <cellStyle name="Input 3 3 2 3 2 8" xfId="13181"/>
    <cellStyle name="Input 3 3 2 3 2 9" xfId="13182"/>
    <cellStyle name="Input 3 3 2 3 3" xfId="13183"/>
    <cellStyle name="Input 3 3 2 3 3 2" xfId="13184"/>
    <cellStyle name="Input 3 3 2 3 3 2 2" xfId="13185"/>
    <cellStyle name="Input 3 3 2 3 3 2 2 2" xfId="13186"/>
    <cellStyle name="Input 3 3 2 3 3 2 2 3" xfId="13187"/>
    <cellStyle name="Input 3 3 2 3 3 2 2 4" xfId="13188"/>
    <cellStyle name="Input 3 3 2 3 3 2 2 5" xfId="13189"/>
    <cellStyle name="Input 3 3 2 3 3 2 2 6" xfId="13190"/>
    <cellStyle name="Input 3 3 2 3 3 2 3" xfId="13191"/>
    <cellStyle name="Input 3 3 2 3 3 2 3 2" xfId="13192"/>
    <cellStyle name="Input 3 3 2 3 3 2 3 3" xfId="13193"/>
    <cellStyle name="Input 3 3 2 3 3 2 3 4" xfId="13194"/>
    <cellStyle name="Input 3 3 2 3 3 2 3 5" xfId="13195"/>
    <cellStyle name="Input 3 3 2 3 3 2 3 6" xfId="13196"/>
    <cellStyle name="Input 3 3 2 3 3 2 4" xfId="13197"/>
    <cellStyle name="Input 3 3 2 3 3 2 5" xfId="13198"/>
    <cellStyle name="Input 3 3 2 3 3 2 6" xfId="13199"/>
    <cellStyle name="Input 3 3 2 3 3 2 7" xfId="13200"/>
    <cellStyle name="Input 3 3 2 3 3 2 8" xfId="13201"/>
    <cellStyle name="Input 3 3 2 3 3 3" xfId="13202"/>
    <cellStyle name="Input 3 3 2 3 3 3 2" xfId="13203"/>
    <cellStyle name="Input 3 3 2 3 3 3 3" xfId="13204"/>
    <cellStyle name="Input 3 3 2 3 3 3 4" xfId="13205"/>
    <cellStyle name="Input 3 3 2 3 3 3 5" xfId="13206"/>
    <cellStyle name="Input 3 3 2 3 3 3 6" xfId="13207"/>
    <cellStyle name="Input 3 3 2 3 3 4" xfId="13208"/>
    <cellStyle name="Input 3 3 2 3 3 4 2" xfId="13209"/>
    <cellStyle name="Input 3 3 2 3 3 4 3" xfId="13210"/>
    <cellStyle name="Input 3 3 2 3 3 4 4" xfId="13211"/>
    <cellStyle name="Input 3 3 2 3 3 4 5" xfId="13212"/>
    <cellStyle name="Input 3 3 2 3 3 4 6" xfId="13213"/>
    <cellStyle name="Input 3 3 2 3 3 5" xfId="13214"/>
    <cellStyle name="Input 3 3 2 3 3 6" xfId="13215"/>
    <cellStyle name="Input 3 3 2 3 3 7" xfId="13216"/>
    <cellStyle name="Input 3 3 2 3 3 8" xfId="13217"/>
    <cellStyle name="Input 3 3 2 3 3 9" xfId="13218"/>
    <cellStyle name="Input 3 3 2 3 4" xfId="13219"/>
    <cellStyle name="Input 3 3 2 3 4 2" xfId="13220"/>
    <cellStyle name="Input 3 3 2 3 4 2 2" xfId="13221"/>
    <cellStyle name="Input 3 3 2 3 4 2 3" xfId="13222"/>
    <cellStyle name="Input 3 3 2 3 4 2 4" xfId="13223"/>
    <cellStyle name="Input 3 3 2 3 4 2 5" xfId="13224"/>
    <cellStyle name="Input 3 3 2 3 4 2 6" xfId="13225"/>
    <cellStyle name="Input 3 3 2 3 4 3" xfId="13226"/>
    <cellStyle name="Input 3 3 2 3 4 3 2" xfId="13227"/>
    <cellStyle name="Input 3 3 2 3 4 3 3" xfId="13228"/>
    <cellStyle name="Input 3 3 2 3 4 3 4" xfId="13229"/>
    <cellStyle name="Input 3 3 2 3 4 3 5" xfId="13230"/>
    <cellStyle name="Input 3 3 2 3 4 3 6" xfId="13231"/>
    <cellStyle name="Input 3 3 2 3 4 4" xfId="13232"/>
    <cellStyle name="Input 3 3 2 3 4 5" xfId="13233"/>
    <cellStyle name="Input 3 3 2 3 4 6" xfId="13234"/>
    <cellStyle name="Input 3 3 2 3 4 7" xfId="13235"/>
    <cellStyle name="Input 3 3 2 3 4 8" xfId="13236"/>
    <cellStyle name="Input 3 3 2 3 5" xfId="13237"/>
    <cellStyle name="Input 3 3 2 3 5 2" xfId="13238"/>
    <cellStyle name="Input 3 3 2 3 5 3" xfId="13239"/>
    <cellStyle name="Input 3 3 2 3 5 4" xfId="13240"/>
    <cellStyle name="Input 3 3 2 3 5 5" xfId="13241"/>
    <cellStyle name="Input 3 3 2 3 5 6" xfId="13242"/>
    <cellStyle name="Input 3 3 2 3 6" xfId="13243"/>
    <cellStyle name="Input 3 3 2 3 6 2" xfId="13244"/>
    <cellStyle name="Input 3 3 2 3 6 3" xfId="13245"/>
    <cellStyle name="Input 3 3 2 3 6 4" xfId="13246"/>
    <cellStyle name="Input 3 3 2 3 6 5" xfId="13247"/>
    <cellStyle name="Input 3 3 2 3 6 6" xfId="13248"/>
    <cellStyle name="Input 3 3 2 3 7" xfId="13249"/>
    <cellStyle name="Input 3 3 2 3 8" xfId="13250"/>
    <cellStyle name="Input 3 3 2 3 9" xfId="13251"/>
    <cellStyle name="Input 3 3 2 4" xfId="13252"/>
    <cellStyle name="Input 3 3 2 4 10" xfId="13253"/>
    <cellStyle name="Input 3 3 2 4 2" xfId="13254"/>
    <cellStyle name="Input 3 3 2 4 2 2" xfId="13255"/>
    <cellStyle name="Input 3 3 2 4 2 2 2" xfId="13256"/>
    <cellStyle name="Input 3 3 2 4 2 2 2 2" xfId="13257"/>
    <cellStyle name="Input 3 3 2 4 2 2 2 3" xfId="13258"/>
    <cellStyle name="Input 3 3 2 4 2 2 2 4" xfId="13259"/>
    <cellStyle name="Input 3 3 2 4 2 2 2 5" xfId="13260"/>
    <cellStyle name="Input 3 3 2 4 2 2 2 6" xfId="13261"/>
    <cellStyle name="Input 3 3 2 4 2 2 3" xfId="13262"/>
    <cellStyle name="Input 3 3 2 4 2 2 3 2" xfId="13263"/>
    <cellStyle name="Input 3 3 2 4 2 2 3 3" xfId="13264"/>
    <cellStyle name="Input 3 3 2 4 2 2 3 4" xfId="13265"/>
    <cellStyle name="Input 3 3 2 4 2 2 3 5" xfId="13266"/>
    <cellStyle name="Input 3 3 2 4 2 2 3 6" xfId="13267"/>
    <cellStyle name="Input 3 3 2 4 2 2 4" xfId="13268"/>
    <cellStyle name="Input 3 3 2 4 2 2 5" xfId="13269"/>
    <cellStyle name="Input 3 3 2 4 2 2 6" xfId="13270"/>
    <cellStyle name="Input 3 3 2 4 2 2 7" xfId="13271"/>
    <cellStyle name="Input 3 3 2 4 2 2 8" xfId="13272"/>
    <cellStyle name="Input 3 3 2 4 2 3" xfId="13273"/>
    <cellStyle name="Input 3 3 2 4 2 3 2" xfId="13274"/>
    <cellStyle name="Input 3 3 2 4 2 3 3" xfId="13275"/>
    <cellStyle name="Input 3 3 2 4 2 3 4" xfId="13276"/>
    <cellStyle name="Input 3 3 2 4 2 3 5" xfId="13277"/>
    <cellStyle name="Input 3 3 2 4 2 3 6" xfId="13278"/>
    <cellStyle name="Input 3 3 2 4 2 4" xfId="13279"/>
    <cellStyle name="Input 3 3 2 4 2 4 2" xfId="13280"/>
    <cellStyle name="Input 3 3 2 4 2 4 3" xfId="13281"/>
    <cellStyle name="Input 3 3 2 4 2 4 4" xfId="13282"/>
    <cellStyle name="Input 3 3 2 4 2 4 5" xfId="13283"/>
    <cellStyle name="Input 3 3 2 4 2 4 6" xfId="13284"/>
    <cellStyle name="Input 3 3 2 4 2 5" xfId="13285"/>
    <cellStyle name="Input 3 3 2 4 2 6" xfId="13286"/>
    <cellStyle name="Input 3 3 2 4 2 7" xfId="13287"/>
    <cellStyle name="Input 3 3 2 4 2 8" xfId="13288"/>
    <cellStyle name="Input 3 3 2 4 2 9" xfId="13289"/>
    <cellStyle name="Input 3 3 2 4 3" xfId="13290"/>
    <cellStyle name="Input 3 3 2 4 3 2" xfId="13291"/>
    <cellStyle name="Input 3 3 2 4 3 2 2" xfId="13292"/>
    <cellStyle name="Input 3 3 2 4 3 2 3" xfId="13293"/>
    <cellStyle name="Input 3 3 2 4 3 2 4" xfId="13294"/>
    <cellStyle name="Input 3 3 2 4 3 2 5" xfId="13295"/>
    <cellStyle name="Input 3 3 2 4 3 2 6" xfId="13296"/>
    <cellStyle name="Input 3 3 2 4 3 3" xfId="13297"/>
    <cellStyle name="Input 3 3 2 4 3 3 2" xfId="13298"/>
    <cellStyle name="Input 3 3 2 4 3 3 3" xfId="13299"/>
    <cellStyle name="Input 3 3 2 4 3 3 4" xfId="13300"/>
    <cellStyle name="Input 3 3 2 4 3 3 5" xfId="13301"/>
    <cellStyle name="Input 3 3 2 4 3 3 6" xfId="13302"/>
    <cellStyle name="Input 3 3 2 4 3 4" xfId="13303"/>
    <cellStyle name="Input 3 3 2 4 3 5" xfId="13304"/>
    <cellStyle name="Input 3 3 2 4 3 6" xfId="13305"/>
    <cellStyle name="Input 3 3 2 4 3 7" xfId="13306"/>
    <cellStyle name="Input 3 3 2 4 3 8" xfId="13307"/>
    <cellStyle name="Input 3 3 2 4 4" xfId="13308"/>
    <cellStyle name="Input 3 3 2 4 4 2" xfId="13309"/>
    <cellStyle name="Input 3 3 2 4 4 3" xfId="13310"/>
    <cellStyle name="Input 3 3 2 4 4 4" xfId="13311"/>
    <cellStyle name="Input 3 3 2 4 4 5" xfId="13312"/>
    <cellStyle name="Input 3 3 2 4 4 6" xfId="13313"/>
    <cellStyle name="Input 3 3 2 4 5" xfId="13314"/>
    <cellStyle name="Input 3 3 2 4 5 2" xfId="13315"/>
    <cellStyle name="Input 3 3 2 4 5 3" xfId="13316"/>
    <cellStyle name="Input 3 3 2 4 5 4" xfId="13317"/>
    <cellStyle name="Input 3 3 2 4 5 5" xfId="13318"/>
    <cellStyle name="Input 3 3 2 4 5 6" xfId="13319"/>
    <cellStyle name="Input 3 3 2 4 6" xfId="13320"/>
    <cellStyle name="Input 3 3 2 4 7" xfId="13321"/>
    <cellStyle name="Input 3 3 2 4 8" xfId="13322"/>
    <cellStyle name="Input 3 3 2 4 9" xfId="13323"/>
    <cellStyle name="Input 3 3 2 5" xfId="13324"/>
    <cellStyle name="Input 3 3 2 5 2" xfId="13325"/>
    <cellStyle name="Input 3 3 2 5 2 2" xfId="13326"/>
    <cellStyle name="Input 3 3 2 5 2 2 2" xfId="13327"/>
    <cellStyle name="Input 3 3 2 5 2 2 3" xfId="13328"/>
    <cellStyle name="Input 3 3 2 5 2 2 4" xfId="13329"/>
    <cellStyle name="Input 3 3 2 5 2 2 5" xfId="13330"/>
    <cellStyle name="Input 3 3 2 5 2 2 6" xfId="13331"/>
    <cellStyle name="Input 3 3 2 5 2 3" xfId="13332"/>
    <cellStyle name="Input 3 3 2 5 2 3 2" xfId="13333"/>
    <cellStyle name="Input 3 3 2 5 2 3 3" xfId="13334"/>
    <cellStyle name="Input 3 3 2 5 2 3 4" xfId="13335"/>
    <cellStyle name="Input 3 3 2 5 2 3 5" xfId="13336"/>
    <cellStyle name="Input 3 3 2 5 2 3 6" xfId="13337"/>
    <cellStyle name="Input 3 3 2 5 2 4" xfId="13338"/>
    <cellStyle name="Input 3 3 2 5 2 5" xfId="13339"/>
    <cellStyle name="Input 3 3 2 5 2 6" xfId="13340"/>
    <cellStyle name="Input 3 3 2 5 2 7" xfId="13341"/>
    <cellStyle name="Input 3 3 2 5 2 8" xfId="13342"/>
    <cellStyle name="Input 3 3 2 5 3" xfId="13343"/>
    <cellStyle name="Input 3 3 2 5 3 2" xfId="13344"/>
    <cellStyle name="Input 3 3 2 5 3 3" xfId="13345"/>
    <cellStyle name="Input 3 3 2 5 3 4" xfId="13346"/>
    <cellStyle name="Input 3 3 2 5 3 5" xfId="13347"/>
    <cellStyle name="Input 3 3 2 5 3 6" xfId="13348"/>
    <cellStyle name="Input 3 3 2 5 4" xfId="13349"/>
    <cellStyle name="Input 3 3 2 5 4 2" xfId="13350"/>
    <cellStyle name="Input 3 3 2 5 4 3" xfId="13351"/>
    <cellStyle name="Input 3 3 2 5 4 4" xfId="13352"/>
    <cellStyle name="Input 3 3 2 5 4 5" xfId="13353"/>
    <cellStyle name="Input 3 3 2 5 4 6" xfId="13354"/>
    <cellStyle name="Input 3 3 2 5 5" xfId="13355"/>
    <cellStyle name="Input 3 3 2 5 6" xfId="13356"/>
    <cellStyle name="Input 3 3 2 5 7" xfId="13357"/>
    <cellStyle name="Input 3 3 2 5 8" xfId="13358"/>
    <cellStyle name="Input 3 3 2 5 9" xfId="13359"/>
    <cellStyle name="Input 3 3 2 6" xfId="13360"/>
    <cellStyle name="Input 3 3 2 6 2" xfId="13361"/>
    <cellStyle name="Input 3 3 2 6 2 2" xfId="13362"/>
    <cellStyle name="Input 3 3 2 6 2 3" xfId="13363"/>
    <cellStyle name="Input 3 3 2 6 2 4" xfId="13364"/>
    <cellStyle name="Input 3 3 2 6 2 5" xfId="13365"/>
    <cellStyle name="Input 3 3 2 6 2 6" xfId="13366"/>
    <cellStyle name="Input 3 3 2 6 3" xfId="13367"/>
    <cellStyle name="Input 3 3 2 6 3 2" xfId="13368"/>
    <cellStyle name="Input 3 3 2 6 3 3" xfId="13369"/>
    <cellStyle name="Input 3 3 2 6 3 4" xfId="13370"/>
    <cellStyle name="Input 3 3 2 6 3 5" xfId="13371"/>
    <cellStyle name="Input 3 3 2 6 3 6" xfId="13372"/>
    <cellStyle name="Input 3 3 2 6 4" xfId="13373"/>
    <cellStyle name="Input 3 3 2 6 5" xfId="13374"/>
    <cellStyle name="Input 3 3 2 6 6" xfId="13375"/>
    <cellStyle name="Input 3 3 2 6 7" xfId="13376"/>
    <cellStyle name="Input 3 3 2 6 8" xfId="13377"/>
    <cellStyle name="Input 3 3 2 7" xfId="13378"/>
    <cellStyle name="Input 3 3 2 7 2" xfId="13379"/>
    <cellStyle name="Input 3 3 2 7 3" xfId="13380"/>
    <cellStyle name="Input 3 3 2 7 4" xfId="13381"/>
    <cellStyle name="Input 3 3 2 7 5" xfId="13382"/>
    <cellStyle name="Input 3 3 2 7 6" xfId="13383"/>
    <cellStyle name="Input 3 3 2 8" xfId="13384"/>
    <cellStyle name="Input 3 3 2 8 2" xfId="13385"/>
    <cellStyle name="Input 3 3 2 8 3" xfId="13386"/>
    <cellStyle name="Input 3 3 2 8 4" xfId="13387"/>
    <cellStyle name="Input 3 3 2 8 5" xfId="13388"/>
    <cellStyle name="Input 3 3 2 8 6" xfId="13389"/>
    <cellStyle name="Input 3 3 2 9" xfId="13390"/>
    <cellStyle name="Input 3 3 3" xfId="13391"/>
    <cellStyle name="Input 3 3 3 10" xfId="13392"/>
    <cellStyle name="Input 3 3 3 11" xfId="13393"/>
    <cellStyle name="Input 3 3 3 12" xfId="13394"/>
    <cellStyle name="Input 3 3 3 2" xfId="13395"/>
    <cellStyle name="Input 3 3 3 2 10" xfId="13396"/>
    <cellStyle name="Input 3 3 3 2 11" xfId="13397"/>
    <cellStyle name="Input 3 3 3 2 2" xfId="13398"/>
    <cellStyle name="Input 3 3 3 2 2 10" xfId="13399"/>
    <cellStyle name="Input 3 3 3 2 2 2" xfId="13400"/>
    <cellStyle name="Input 3 3 3 2 2 2 2" xfId="13401"/>
    <cellStyle name="Input 3 3 3 2 2 2 2 2" xfId="13402"/>
    <cellStyle name="Input 3 3 3 2 2 2 2 2 2" xfId="13403"/>
    <cellStyle name="Input 3 3 3 2 2 2 2 2 3" xfId="13404"/>
    <cellStyle name="Input 3 3 3 2 2 2 2 2 4" xfId="13405"/>
    <cellStyle name="Input 3 3 3 2 2 2 2 2 5" xfId="13406"/>
    <cellStyle name="Input 3 3 3 2 2 2 2 2 6" xfId="13407"/>
    <cellStyle name="Input 3 3 3 2 2 2 2 3" xfId="13408"/>
    <cellStyle name="Input 3 3 3 2 2 2 2 3 2" xfId="13409"/>
    <cellStyle name="Input 3 3 3 2 2 2 2 3 3" xfId="13410"/>
    <cellStyle name="Input 3 3 3 2 2 2 2 3 4" xfId="13411"/>
    <cellStyle name="Input 3 3 3 2 2 2 2 3 5" xfId="13412"/>
    <cellStyle name="Input 3 3 3 2 2 2 2 3 6" xfId="13413"/>
    <cellStyle name="Input 3 3 3 2 2 2 2 4" xfId="13414"/>
    <cellStyle name="Input 3 3 3 2 2 2 2 5" xfId="13415"/>
    <cellStyle name="Input 3 3 3 2 2 2 2 6" xfId="13416"/>
    <cellStyle name="Input 3 3 3 2 2 2 2 7" xfId="13417"/>
    <cellStyle name="Input 3 3 3 2 2 2 2 8" xfId="13418"/>
    <cellStyle name="Input 3 3 3 2 2 2 3" xfId="13419"/>
    <cellStyle name="Input 3 3 3 2 2 2 3 2" xfId="13420"/>
    <cellStyle name="Input 3 3 3 2 2 2 3 3" xfId="13421"/>
    <cellStyle name="Input 3 3 3 2 2 2 3 4" xfId="13422"/>
    <cellStyle name="Input 3 3 3 2 2 2 3 5" xfId="13423"/>
    <cellStyle name="Input 3 3 3 2 2 2 3 6" xfId="13424"/>
    <cellStyle name="Input 3 3 3 2 2 2 4" xfId="13425"/>
    <cellStyle name="Input 3 3 3 2 2 2 4 2" xfId="13426"/>
    <cellStyle name="Input 3 3 3 2 2 2 4 3" xfId="13427"/>
    <cellStyle name="Input 3 3 3 2 2 2 4 4" xfId="13428"/>
    <cellStyle name="Input 3 3 3 2 2 2 4 5" xfId="13429"/>
    <cellStyle name="Input 3 3 3 2 2 2 4 6" xfId="13430"/>
    <cellStyle name="Input 3 3 3 2 2 2 5" xfId="13431"/>
    <cellStyle name="Input 3 3 3 2 2 2 6" xfId="13432"/>
    <cellStyle name="Input 3 3 3 2 2 2 7" xfId="13433"/>
    <cellStyle name="Input 3 3 3 2 2 2 8" xfId="13434"/>
    <cellStyle name="Input 3 3 3 2 2 2 9" xfId="13435"/>
    <cellStyle name="Input 3 3 3 2 2 3" xfId="13436"/>
    <cellStyle name="Input 3 3 3 2 2 3 2" xfId="13437"/>
    <cellStyle name="Input 3 3 3 2 2 3 2 2" xfId="13438"/>
    <cellStyle name="Input 3 3 3 2 2 3 2 3" xfId="13439"/>
    <cellStyle name="Input 3 3 3 2 2 3 2 4" xfId="13440"/>
    <cellStyle name="Input 3 3 3 2 2 3 2 5" xfId="13441"/>
    <cellStyle name="Input 3 3 3 2 2 3 2 6" xfId="13442"/>
    <cellStyle name="Input 3 3 3 2 2 3 3" xfId="13443"/>
    <cellStyle name="Input 3 3 3 2 2 3 3 2" xfId="13444"/>
    <cellStyle name="Input 3 3 3 2 2 3 3 3" xfId="13445"/>
    <cellStyle name="Input 3 3 3 2 2 3 3 4" xfId="13446"/>
    <cellStyle name="Input 3 3 3 2 2 3 3 5" xfId="13447"/>
    <cellStyle name="Input 3 3 3 2 2 3 3 6" xfId="13448"/>
    <cellStyle name="Input 3 3 3 2 2 3 4" xfId="13449"/>
    <cellStyle name="Input 3 3 3 2 2 3 5" xfId="13450"/>
    <cellStyle name="Input 3 3 3 2 2 3 6" xfId="13451"/>
    <cellStyle name="Input 3 3 3 2 2 3 7" xfId="13452"/>
    <cellStyle name="Input 3 3 3 2 2 3 8" xfId="13453"/>
    <cellStyle name="Input 3 3 3 2 2 4" xfId="13454"/>
    <cellStyle name="Input 3 3 3 2 2 4 2" xfId="13455"/>
    <cellStyle name="Input 3 3 3 2 2 4 3" xfId="13456"/>
    <cellStyle name="Input 3 3 3 2 2 4 4" xfId="13457"/>
    <cellStyle name="Input 3 3 3 2 2 4 5" xfId="13458"/>
    <cellStyle name="Input 3 3 3 2 2 4 6" xfId="13459"/>
    <cellStyle name="Input 3 3 3 2 2 5" xfId="13460"/>
    <cellStyle name="Input 3 3 3 2 2 5 2" xfId="13461"/>
    <cellStyle name="Input 3 3 3 2 2 5 3" xfId="13462"/>
    <cellStyle name="Input 3 3 3 2 2 5 4" xfId="13463"/>
    <cellStyle name="Input 3 3 3 2 2 5 5" xfId="13464"/>
    <cellStyle name="Input 3 3 3 2 2 5 6" xfId="13465"/>
    <cellStyle name="Input 3 3 3 2 2 6" xfId="13466"/>
    <cellStyle name="Input 3 3 3 2 2 7" xfId="13467"/>
    <cellStyle name="Input 3 3 3 2 2 8" xfId="13468"/>
    <cellStyle name="Input 3 3 3 2 2 9" xfId="13469"/>
    <cellStyle name="Input 3 3 3 2 3" xfId="13470"/>
    <cellStyle name="Input 3 3 3 2 3 2" xfId="13471"/>
    <cellStyle name="Input 3 3 3 2 3 2 2" xfId="13472"/>
    <cellStyle name="Input 3 3 3 2 3 2 2 2" xfId="13473"/>
    <cellStyle name="Input 3 3 3 2 3 2 2 3" xfId="13474"/>
    <cellStyle name="Input 3 3 3 2 3 2 2 4" xfId="13475"/>
    <cellStyle name="Input 3 3 3 2 3 2 2 5" xfId="13476"/>
    <cellStyle name="Input 3 3 3 2 3 2 2 6" xfId="13477"/>
    <cellStyle name="Input 3 3 3 2 3 2 3" xfId="13478"/>
    <cellStyle name="Input 3 3 3 2 3 2 3 2" xfId="13479"/>
    <cellStyle name="Input 3 3 3 2 3 2 3 3" xfId="13480"/>
    <cellStyle name="Input 3 3 3 2 3 2 3 4" xfId="13481"/>
    <cellStyle name="Input 3 3 3 2 3 2 3 5" xfId="13482"/>
    <cellStyle name="Input 3 3 3 2 3 2 3 6" xfId="13483"/>
    <cellStyle name="Input 3 3 3 2 3 2 4" xfId="13484"/>
    <cellStyle name="Input 3 3 3 2 3 2 5" xfId="13485"/>
    <cellStyle name="Input 3 3 3 2 3 2 6" xfId="13486"/>
    <cellStyle name="Input 3 3 3 2 3 2 7" xfId="13487"/>
    <cellStyle name="Input 3 3 3 2 3 2 8" xfId="13488"/>
    <cellStyle name="Input 3 3 3 2 3 3" xfId="13489"/>
    <cellStyle name="Input 3 3 3 2 3 3 2" xfId="13490"/>
    <cellStyle name="Input 3 3 3 2 3 3 3" xfId="13491"/>
    <cellStyle name="Input 3 3 3 2 3 3 4" xfId="13492"/>
    <cellStyle name="Input 3 3 3 2 3 3 5" xfId="13493"/>
    <cellStyle name="Input 3 3 3 2 3 3 6" xfId="13494"/>
    <cellStyle name="Input 3 3 3 2 3 4" xfId="13495"/>
    <cellStyle name="Input 3 3 3 2 3 4 2" xfId="13496"/>
    <cellStyle name="Input 3 3 3 2 3 4 3" xfId="13497"/>
    <cellStyle name="Input 3 3 3 2 3 4 4" xfId="13498"/>
    <cellStyle name="Input 3 3 3 2 3 4 5" xfId="13499"/>
    <cellStyle name="Input 3 3 3 2 3 4 6" xfId="13500"/>
    <cellStyle name="Input 3 3 3 2 3 5" xfId="13501"/>
    <cellStyle name="Input 3 3 3 2 3 6" xfId="13502"/>
    <cellStyle name="Input 3 3 3 2 3 7" xfId="13503"/>
    <cellStyle name="Input 3 3 3 2 3 8" xfId="13504"/>
    <cellStyle name="Input 3 3 3 2 3 9" xfId="13505"/>
    <cellStyle name="Input 3 3 3 2 4" xfId="13506"/>
    <cellStyle name="Input 3 3 3 2 4 2" xfId="13507"/>
    <cellStyle name="Input 3 3 3 2 4 2 2" xfId="13508"/>
    <cellStyle name="Input 3 3 3 2 4 2 3" xfId="13509"/>
    <cellStyle name="Input 3 3 3 2 4 2 4" xfId="13510"/>
    <cellStyle name="Input 3 3 3 2 4 2 5" xfId="13511"/>
    <cellStyle name="Input 3 3 3 2 4 2 6" xfId="13512"/>
    <cellStyle name="Input 3 3 3 2 4 3" xfId="13513"/>
    <cellStyle name="Input 3 3 3 2 4 3 2" xfId="13514"/>
    <cellStyle name="Input 3 3 3 2 4 3 3" xfId="13515"/>
    <cellStyle name="Input 3 3 3 2 4 3 4" xfId="13516"/>
    <cellStyle name="Input 3 3 3 2 4 3 5" xfId="13517"/>
    <cellStyle name="Input 3 3 3 2 4 3 6" xfId="13518"/>
    <cellStyle name="Input 3 3 3 2 4 4" xfId="13519"/>
    <cellStyle name="Input 3 3 3 2 4 5" xfId="13520"/>
    <cellStyle name="Input 3 3 3 2 4 6" xfId="13521"/>
    <cellStyle name="Input 3 3 3 2 4 7" xfId="13522"/>
    <cellStyle name="Input 3 3 3 2 4 8" xfId="13523"/>
    <cellStyle name="Input 3 3 3 2 5" xfId="13524"/>
    <cellStyle name="Input 3 3 3 2 5 2" xfId="13525"/>
    <cellStyle name="Input 3 3 3 2 5 3" xfId="13526"/>
    <cellStyle name="Input 3 3 3 2 5 4" xfId="13527"/>
    <cellStyle name="Input 3 3 3 2 5 5" xfId="13528"/>
    <cellStyle name="Input 3 3 3 2 5 6" xfId="13529"/>
    <cellStyle name="Input 3 3 3 2 6" xfId="13530"/>
    <cellStyle name="Input 3 3 3 2 6 2" xfId="13531"/>
    <cellStyle name="Input 3 3 3 2 6 3" xfId="13532"/>
    <cellStyle name="Input 3 3 3 2 6 4" xfId="13533"/>
    <cellStyle name="Input 3 3 3 2 6 5" xfId="13534"/>
    <cellStyle name="Input 3 3 3 2 6 6" xfId="13535"/>
    <cellStyle name="Input 3 3 3 2 7" xfId="13536"/>
    <cellStyle name="Input 3 3 3 2 8" xfId="13537"/>
    <cellStyle name="Input 3 3 3 2 9" xfId="13538"/>
    <cellStyle name="Input 3 3 3 3" xfId="13539"/>
    <cellStyle name="Input 3 3 3 3 10" xfId="13540"/>
    <cellStyle name="Input 3 3 3 3 2" xfId="13541"/>
    <cellStyle name="Input 3 3 3 3 2 2" xfId="13542"/>
    <cellStyle name="Input 3 3 3 3 2 2 2" xfId="13543"/>
    <cellStyle name="Input 3 3 3 3 2 2 2 2" xfId="13544"/>
    <cellStyle name="Input 3 3 3 3 2 2 2 3" xfId="13545"/>
    <cellStyle name="Input 3 3 3 3 2 2 2 4" xfId="13546"/>
    <cellStyle name="Input 3 3 3 3 2 2 2 5" xfId="13547"/>
    <cellStyle name="Input 3 3 3 3 2 2 2 6" xfId="13548"/>
    <cellStyle name="Input 3 3 3 3 2 2 3" xfId="13549"/>
    <cellStyle name="Input 3 3 3 3 2 2 3 2" xfId="13550"/>
    <cellStyle name="Input 3 3 3 3 2 2 3 3" xfId="13551"/>
    <cellStyle name="Input 3 3 3 3 2 2 3 4" xfId="13552"/>
    <cellStyle name="Input 3 3 3 3 2 2 3 5" xfId="13553"/>
    <cellStyle name="Input 3 3 3 3 2 2 3 6" xfId="13554"/>
    <cellStyle name="Input 3 3 3 3 2 2 4" xfId="13555"/>
    <cellStyle name="Input 3 3 3 3 2 2 5" xfId="13556"/>
    <cellStyle name="Input 3 3 3 3 2 2 6" xfId="13557"/>
    <cellStyle name="Input 3 3 3 3 2 2 7" xfId="13558"/>
    <cellStyle name="Input 3 3 3 3 2 2 8" xfId="13559"/>
    <cellStyle name="Input 3 3 3 3 2 3" xfId="13560"/>
    <cellStyle name="Input 3 3 3 3 2 3 2" xfId="13561"/>
    <cellStyle name="Input 3 3 3 3 2 3 3" xfId="13562"/>
    <cellStyle name="Input 3 3 3 3 2 3 4" xfId="13563"/>
    <cellStyle name="Input 3 3 3 3 2 3 5" xfId="13564"/>
    <cellStyle name="Input 3 3 3 3 2 3 6" xfId="13565"/>
    <cellStyle name="Input 3 3 3 3 2 4" xfId="13566"/>
    <cellStyle name="Input 3 3 3 3 2 4 2" xfId="13567"/>
    <cellStyle name="Input 3 3 3 3 2 4 3" xfId="13568"/>
    <cellStyle name="Input 3 3 3 3 2 4 4" xfId="13569"/>
    <cellStyle name="Input 3 3 3 3 2 4 5" xfId="13570"/>
    <cellStyle name="Input 3 3 3 3 2 4 6" xfId="13571"/>
    <cellStyle name="Input 3 3 3 3 2 5" xfId="13572"/>
    <cellStyle name="Input 3 3 3 3 2 6" xfId="13573"/>
    <cellStyle name="Input 3 3 3 3 2 7" xfId="13574"/>
    <cellStyle name="Input 3 3 3 3 2 8" xfId="13575"/>
    <cellStyle name="Input 3 3 3 3 2 9" xfId="13576"/>
    <cellStyle name="Input 3 3 3 3 3" xfId="13577"/>
    <cellStyle name="Input 3 3 3 3 3 2" xfId="13578"/>
    <cellStyle name="Input 3 3 3 3 3 2 2" xfId="13579"/>
    <cellStyle name="Input 3 3 3 3 3 2 3" xfId="13580"/>
    <cellStyle name="Input 3 3 3 3 3 2 4" xfId="13581"/>
    <cellStyle name="Input 3 3 3 3 3 2 5" xfId="13582"/>
    <cellStyle name="Input 3 3 3 3 3 2 6" xfId="13583"/>
    <cellStyle name="Input 3 3 3 3 3 3" xfId="13584"/>
    <cellStyle name="Input 3 3 3 3 3 3 2" xfId="13585"/>
    <cellStyle name="Input 3 3 3 3 3 3 3" xfId="13586"/>
    <cellStyle name="Input 3 3 3 3 3 3 4" xfId="13587"/>
    <cellStyle name="Input 3 3 3 3 3 3 5" xfId="13588"/>
    <cellStyle name="Input 3 3 3 3 3 3 6" xfId="13589"/>
    <cellStyle name="Input 3 3 3 3 3 4" xfId="13590"/>
    <cellStyle name="Input 3 3 3 3 3 5" xfId="13591"/>
    <cellStyle name="Input 3 3 3 3 3 6" xfId="13592"/>
    <cellStyle name="Input 3 3 3 3 3 7" xfId="13593"/>
    <cellStyle name="Input 3 3 3 3 3 8" xfId="13594"/>
    <cellStyle name="Input 3 3 3 3 4" xfId="13595"/>
    <cellStyle name="Input 3 3 3 3 4 2" xfId="13596"/>
    <cellStyle name="Input 3 3 3 3 4 3" xfId="13597"/>
    <cellStyle name="Input 3 3 3 3 4 4" xfId="13598"/>
    <cellStyle name="Input 3 3 3 3 4 5" xfId="13599"/>
    <cellStyle name="Input 3 3 3 3 4 6" xfId="13600"/>
    <cellStyle name="Input 3 3 3 3 5" xfId="13601"/>
    <cellStyle name="Input 3 3 3 3 5 2" xfId="13602"/>
    <cellStyle name="Input 3 3 3 3 5 3" xfId="13603"/>
    <cellStyle name="Input 3 3 3 3 5 4" xfId="13604"/>
    <cellStyle name="Input 3 3 3 3 5 5" xfId="13605"/>
    <cellStyle name="Input 3 3 3 3 5 6" xfId="13606"/>
    <cellStyle name="Input 3 3 3 3 6" xfId="13607"/>
    <cellStyle name="Input 3 3 3 3 7" xfId="13608"/>
    <cellStyle name="Input 3 3 3 3 8" xfId="13609"/>
    <cellStyle name="Input 3 3 3 3 9" xfId="13610"/>
    <cellStyle name="Input 3 3 3 4" xfId="13611"/>
    <cellStyle name="Input 3 3 3 4 2" xfId="13612"/>
    <cellStyle name="Input 3 3 3 4 2 2" xfId="13613"/>
    <cellStyle name="Input 3 3 3 4 2 2 2" xfId="13614"/>
    <cellStyle name="Input 3 3 3 4 2 2 3" xfId="13615"/>
    <cellStyle name="Input 3 3 3 4 2 2 4" xfId="13616"/>
    <cellStyle name="Input 3 3 3 4 2 2 5" xfId="13617"/>
    <cellStyle name="Input 3 3 3 4 2 2 6" xfId="13618"/>
    <cellStyle name="Input 3 3 3 4 2 3" xfId="13619"/>
    <cellStyle name="Input 3 3 3 4 2 3 2" xfId="13620"/>
    <cellStyle name="Input 3 3 3 4 2 3 3" xfId="13621"/>
    <cellStyle name="Input 3 3 3 4 2 3 4" xfId="13622"/>
    <cellStyle name="Input 3 3 3 4 2 3 5" xfId="13623"/>
    <cellStyle name="Input 3 3 3 4 2 3 6" xfId="13624"/>
    <cellStyle name="Input 3 3 3 4 2 4" xfId="13625"/>
    <cellStyle name="Input 3 3 3 4 2 5" xfId="13626"/>
    <cellStyle name="Input 3 3 3 4 2 6" xfId="13627"/>
    <cellStyle name="Input 3 3 3 4 2 7" xfId="13628"/>
    <cellStyle name="Input 3 3 3 4 2 8" xfId="13629"/>
    <cellStyle name="Input 3 3 3 4 3" xfId="13630"/>
    <cellStyle name="Input 3 3 3 4 3 2" xfId="13631"/>
    <cellStyle name="Input 3 3 3 4 3 3" xfId="13632"/>
    <cellStyle name="Input 3 3 3 4 3 4" xfId="13633"/>
    <cellStyle name="Input 3 3 3 4 3 5" xfId="13634"/>
    <cellStyle name="Input 3 3 3 4 3 6" xfId="13635"/>
    <cellStyle name="Input 3 3 3 4 4" xfId="13636"/>
    <cellStyle name="Input 3 3 3 4 4 2" xfId="13637"/>
    <cellStyle name="Input 3 3 3 4 4 3" xfId="13638"/>
    <cellStyle name="Input 3 3 3 4 4 4" xfId="13639"/>
    <cellStyle name="Input 3 3 3 4 4 5" xfId="13640"/>
    <cellStyle name="Input 3 3 3 4 4 6" xfId="13641"/>
    <cellStyle name="Input 3 3 3 4 5" xfId="13642"/>
    <cellStyle name="Input 3 3 3 4 6" xfId="13643"/>
    <cellStyle name="Input 3 3 3 4 7" xfId="13644"/>
    <cellStyle name="Input 3 3 3 4 8" xfId="13645"/>
    <cellStyle name="Input 3 3 3 4 9" xfId="13646"/>
    <cellStyle name="Input 3 3 3 5" xfId="13647"/>
    <cellStyle name="Input 3 3 3 5 2" xfId="13648"/>
    <cellStyle name="Input 3 3 3 5 2 2" xfId="13649"/>
    <cellStyle name="Input 3 3 3 5 2 3" xfId="13650"/>
    <cellStyle name="Input 3 3 3 5 2 4" xfId="13651"/>
    <cellStyle name="Input 3 3 3 5 2 5" xfId="13652"/>
    <cellStyle name="Input 3 3 3 5 2 6" xfId="13653"/>
    <cellStyle name="Input 3 3 3 5 3" xfId="13654"/>
    <cellStyle name="Input 3 3 3 5 3 2" xfId="13655"/>
    <cellStyle name="Input 3 3 3 5 3 3" xfId="13656"/>
    <cellStyle name="Input 3 3 3 5 3 4" xfId="13657"/>
    <cellStyle name="Input 3 3 3 5 3 5" xfId="13658"/>
    <cellStyle name="Input 3 3 3 5 3 6" xfId="13659"/>
    <cellStyle name="Input 3 3 3 5 4" xfId="13660"/>
    <cellStyle name="Input 3 3 3 5 5" xfId="13661"/>
    <cellStyle name="Input 3 3 3 5 6" xfId="13662"/>
    <cellStyle name="Input 3 3 3 5 7" xfId="13663"/>
    <cellStyle name="Input 3 3 3 5 8" xfId="13664"/>
    <cellStyle name="Input 3 3 3 6" xfId="13665"/>
    <cellStyle name="Input 3 3 3 6 2" xfId="13666"/>
    <cellStyle name="Input 3 3 3 6 3" xfId="13667"/>
    <cellStyle name="Input 3 3 3 6 4" xfId="13668"/>
    <cellStyle name="Input 3 3 3 6 5" xfId="13669"/>
    <cellStyle name="Input 3 3 3 6 6" xfId="13670"/>
    <cellStyle name="Input 3 3 3 7" xfId="13671"/>
    <cellStyle name="Input 3 3 3 7 2" xfId="13672"/>
    <cellStyle name="Input 3 3 3 7 3" xfId="13673"/>
    <cellStyle name="Input 3 3 3 7 4" xfId="13674"/>
    <cellStyle name="Input 3 3 3 7 5" xfId="13675"/>
    <cellStyle name="Input 3 3 3 7 6" xfId="13676"/>
    <cellStyle name="Input 3 3 3 8" xfId="13677"/>
    <cellStyle name="Input 3 3 3 9" xfId="13678"/>
    <cellStyle name="Input 3 3 4" xfId="13679"/>
    <cellStyle name="Input 3 3 4 10" xfId="13680"/>
    <cellStyle name="Input 3 3 4 11" xfId="13681"/>
    <cellStyle name="Input 3 3 4 2" xfId="13682"/>
    <cellStyle name="Input 3 3 4 2 10" xfId="13683"/>
    <cellStyle name="Input 3 3 4 2 2" xfId="13684"/>
    <cellStyle name="Input 3 3 4 2 2 2" xfId="13685"/>
    <cellStyle name="Input 3 3 4 2 2 2 2" xfId="13686"/>
    <cellStyle name="Input 3 3 4 2 2 2 2 2" xfId="13687"/>
    <cellStyle name="Input 3 3 4 2 2 2 2 3" xfId="13688"/>
    <cellStyle name="Input 3 3 4 2 2 2 2 4" xfId="13689"/>
    <cellStyle name="Input 3 3 4 2 2 2 2 5" xfId="13690"/>
    <cellStyle name="Input 3 3 4 2 2 2 2 6" xfId="13691"/>
    <cellStyle name="Input 3 3 4 2 2 2 3" xfId="13692"/>
    <cellStyle name="Input 3 3 4 2 2 2 3 2" xfId="13693"/>
    <cellStyle name="Input 3 3 4 2 2 2 3 3" xfId="13694"/>
    <cellStyle name="Input 3 3 4 2 2 2 3 4" xfId="13695"/>
    <cellStyle name="Input 3 3 4 2 2 2 3 5" xfId="13696"/>
    <cellStyle name="Input 3 3 4 2 2 2 3 6" xfId="13697"/>
    <cellStyle name="Input 3 3 4 2 2 2 4" xfId="13698"/>
    <cellStyle name="Input 3 3 4 2 2 2 5" xfId="13699"/>
    <cellStyle name="Input 3 3 4 2 2 2 6" xfId="13700"/>
    <cellStyle name="Input 3 3 4 2 2 2 7" xfId="13701"/>
    <cellStyle name="Input 3 3 4 2 2 2 8" xfId="13702"/>
    <cellStyle name="Input 3 3 4 2 2 3" xfId="13703"/>
    <cellStyle name="Input 3 3 4 2 2 3 2" xfId="13704"/>
    <cellStyle name="Input 3 3 4 2 2 3 3" xfId="13705"/>
    <cellStyle name="Input 3 3 4 2 2 3 4" xfId="13706"/>
    <cellStyle name="Input 3 3 4 2 2 3 5" xfId="13707"/>
    <cellStyle name="Input 3 3 4 2 2 3 6" xfId="13708"/>
    <cellStyle name="Input 3 3 4 2 2 4" xfId="13709"/>
    <cellStyle name="Input 3 3 4 2 2 4 2" xfId="13710"/>
    <cellStyle name="Input 3 3 4 2 2 4 3" xfId="13711"/>
    <cellStyle name="Input 3 3 4 2 2 4 4" xfId="13712"/>
    <cellStyle name="Input 3 3 4 2 2 4 5" xfId="13713"/>
    <cellStyle name="Input 3 3 4 2 2 4 6" xfId="13714"/>
    <cellStyle name="Input 3 3 4 2 2 5" xfId="13715"/>
    <cellStyle name="Input 3 3 4 2 2 6" xfId="13716"/>
    <cellStyle name="Input 3 3 4 2 2 7" xfId="13717"/>
    <cellStyle name="Input 3 3 4 2 2 8" xfId="13718"/>
    <cellStyle name="Input 3 3 4 2 2 9" xfId="13719"/>
    <cellStyle name="Input 3 3 4 2 3" xfId="13720"/>
    <cellStyle name="Input 3 3 4 2 3 2" xfId="13721"/>
    <cellStyle name="Input 3 3 4 2 3 2 2" xfId="13722"/>
    <cellStyle name="Input 3 3 4 2 3 2 3" xfId="13723"/>
    <cellStyle name="Input 3 3 4 2 3 2 4" xfId="13724"/>
    <cellStyle name="Input 3 3 4 2 3 2 5" xfId="13725"/>
    <cellStyle name="Input 3 3 4 2 3 2 6" xfId="13726"/>
    <cellStyle name="Input 3 3 4 2 3 3" xfId="13727"/>
    <cellStyle name="Input 3 3 4 2 3 3 2" xfId="13728"/>
    <cellStyle name="Input 3 3 4 2 3 3 3" xfId="13729"/>
    <cellStyle name="Input 3 3 4 2 3 3 4" xfId="13730"/>
    <cellStyle name="Input 3 3 4 2 3 3 5" xfId="13731"/>
    <cellStyle name="Input 3 3 4 2 3 3 6" xfId="13732"/>
    <cellStyle name="Input 3 3 4 2 3 4" xfId="13733"/>
    <cellStyle name="Input 3 3 4 2 3 5" xfId="13734"/>
    <cellStyle name="Input 3 3 4 2 3 6" xfId="13735"/>
    <cellStyle name="Input 3 3 4 2 3 7" xfId="13736"/>
    <cellStyle name="Input 3 3 4 2 3 8" xfId="13737"/>
    <cellStyle name="Input 3 3 4 2 4" xfId="13738"/>
    <cellStyle name="Input 3 3 4 2 4 2" xfId="13739"/>
    <cellStyle name="Input 3 3 4 2 4 3" xfId="13740"/>
    <cellStyle name="Input 3 3 4 2 4 4" xfId="13741"/>
    <cellStyle name="Input 3 3 4 2 4 5" xfId="13742"/>
    <cellStyle name="Input 3 3 4 2 4 6" xfId="13743"/>
    <cellStyle name="Input 3 3 4 2 5" xfId="13744"/>
    <cellStyle name="Input 3 3 4 2 5 2" xfId="13745"/>
    <cellStyle name="Input 3 3 4 2 5 3" xfId="13746"/>
    <cellStyle name="Input 3 3 4 2 5 4" xfId="13747"/>
    <cellStyle name="Input 3 3 4 2 5 5" xfId="13748"/>
    <cellStyle name="Input 3 3 4 2 5 6" xfId="13749"/>
    <cellStyle name="Input 3 3 4 2 6" xfId="13750"/>
    <cellStyle name="Input 3 3 4 2 7" xfId="13751"/>
    <cellStyle name="Input 3 3 4 2 8" xfId="13752"/>
    <cellStyle name="Input 3 3 4 2 9" xfId="13753"/>
    <cellStyle name="Input 3 3 4 3" xfId="13754"/>
    <cellStyle name="Input 3 3 4 3 2" xfId="13755"/>
    <cellStyle name="Input 3 3 4 3 2 2" xfId="13756"/>
    <cellStyle name="Input 3 3 4 3 2 2 2" xfId="13757"/>
    <cellStyle name="Input 3 3 4 3 2 2 3" xfId="13758"/>
    <cellStyle name="Input 3 3 4 3 2 2 4" xfId="13759"/>
    <cellStyle name="Input 3 3 4 3 2 2 5" xfId="13760"/>
    <cellStyle name="Input 3 3 4 3 2 2 6" xfId="13761"/>
    <cellStyle name="Input 3 3 4 3 2 3" xfId="13762"/>
    <cellStyle name="Input 3 3 4 3 2 3 2" xfId="13763"/>
    <cellStyle name="Input 3 3 4 3 2 3 3" xfId="13764"/>
    <cellStyle name="Input 3 3 4 3 2 3 4" xfId="13765"/>
    <cellStyle name="Input 3 3 4 3 2 3 5" xfId="13766"/>
    <cellStyle name="Input 3 3 4 3 2 3 6" xfId="13767"/>
    <cellStyle name="Input 3 3 4 3 2 4" xfId="13768"/>
    <cellStyle name="Input 3 3 4 3 2 5" xfId="13769"/>
    <cellStyle name="Input 3 3 4 3 2 6" xfId="13770"/>
    <cellStyle name="Input 3 3 4 3 2 7" xfId="13771"/>
    <cellStyle name="Input 3 3 4 3 2 8" xfId="13772"/>
    <cellStyle name="Input 3 3 4 3 3" xfId="13773"/>
    <cellStyle name="Input 3 3 4 3 3 2" xfId="13774"/>
    <cellStyle name="Input 3 3 4 3 3 3" xfId="13775"/>
    <cellStyle name="Input 3 3 4 3 3 4" xfId="13776"/>
    <cellStyle name="Input 3 3 4 3 3 5" xfId="13777"/>
    <cellStyle name="Input 3 3 4 3 3 6" xfId="13778"/>
    <cellStyle name="Input 3 3 4 3 4" xfId="13779"/>
    <cellStyle name="Input 3 3 4 3 4 2" xfId="13780"/>
    <cellStyle name="Input 3 3 4 3 4 3" xfId="13781"/>
    <cellStyle name="Input 3 3 4 3 4 4" xfId="13782"/>
    <cellStyle name="Input 3 3 4 3 4 5" xfId="13783"/>
    <cellStyle name="Input 3 3 4 3 4 6" xfId="13784"/>
    <cellStyle name="Input 3 3 4 3 5" xfId="13785"/>
    <cellStyle name="Input 3 3 4 3 6" xfId="13786"/>
    <cellStyle name="Input 3 3 4 3 7" xfId="13787"/>
    <cellStyle name="Input 3 3 4 3 8" xfId="13788"/>
    <cellStyle name="Input 3 3 4 3 9" xfId="13789"/>
    <cellStyle name="Input 3 3 4 4" xfId="13790"/>
    <cellStyle name="Input 3 3 4 4 2" xfId="13791"/>
    <cellStyle name="Input 3 3 4 4 2 2" xfId="13792"/>
    <cellStyle name="Input 3 3 4 4 2 3" xfId="13793"/>
    <cellStyle name="Input 3 3 4 4 2 4" xfId="13794"/>
    <cellStyle name="Input 3 3 4 4 2 5" xfId="13795"/>
    <cellStyle name="Input 3 3 4 4 2 6" xfId="13796"/>
    <cellStyle name="Input 3 3 4 4 3" xfId="13797"/>
    <cellStyle name="Input 3 3 4 4 3 2" xfId="13798"/>
    <cellStyle name="Input 3 3 4 4 3 3" xfId="13799"/>
    <cellStyle name="Input 3 3 4 4 3 4" xfId="13800"/>
    <cellStyle name="Input 3 3 4 4 3 5" xfId="13801"/>
    <cellStyle name="Input 3 3 4 4 3 6" xfId="13802"/>
    <cellStyle name="Input 3 3 4 4 4" xfId="13803"/>
    <cellStyle name="Input 3 3 4 4 5" xfId="13804"/>
    <cellStyle name="Input 3 3 4 4 6" xfId="13805"/>
    <cellStyle name="Input 3 3 4 4 7" xfId="13806"/>
    <cellStyle name="Input 3 3 4 4 8" xfId="13807"/>
    <cellStyle name="Input 3 3 4 5" xfId="13808"/>
    <cellStyle name="Input 3 3 4 5 2" xfId="13809"/>
    <cellStyle name="Input 3 3 4 5 3" xfId="13810"/>
    <cellStyle name="Input 3 3 4 5 4" xfId="13811"/>
    <cellStyle name="Input 3 3 4 5 5" xfId="13812"/>
    <cellStyle name="Input 3 3 4 5 6" xfId="13813"/>
    <cellStyle name="Input 3 3 4 6" xfId="13814"/>
    <cellStyle name="Input 3 3 4 6 2" xfId="13815"/>
    <cellStyle name="Input 3 3 4 6 3" xfId="13816"/>
    <cellStyle name="Input 3 3 4 6 4" xfId="13817"/>
    <cellStyle name="Input 3 3 4 6 5" xfId="13818"/>
    <cellStyle name="Input 3 3 4 6 6" xfId="13819"/>
    <cellStyle name="Input 3 3 4 7" xfId="13820"/>
    <cellStyle name="Input 3 3 4 8" xfId="13821"/>
    <cellStyle name="Input 3 3 4 9" xfId="13822"/>
    <cellStyle name="Input 3 3 5" xfId="13823"/>
    <cellStyle name="Input 3 3 5 10" xfId="13824"/>
    <cellStyle name="Input 3 3 5 2" xfId="13825"/>
    <cellStyle name="Input 3 3 5 2 2" xfId="13826"/>
    <cellStyle name="Input 3 3 5 2 2 2" xfId="13827"/>
    <cellStyle name="Input 3 3 5 2 2 2 2" xfId="13828"/>
    <cellStyle name="Input 3 3 5 2 2 2 3" xfId="13829"/>
    <cellStyle name="Input 3 3 5 2 2 2 4" xfId="13830"/>
    <cellStyle name="Input 3 3 5 2 2 2 5" xfId="13831"/>
    <cellStyle name="Input 3 3 5 2 2 2 6" xfId="13832"/>
    <cellStyle name="Input 3 3 5 2 2 3" xfId="13833"/>
    <cellStyle name="Input 3 3 5 2 2 3 2" xfId="13834"/>
    <cellStyle name="Input 3 3 5 2 2 3 3" xfId="13835"/>
    <cellStyle name="Input 3 3 5 2 2 3 4" xfId="13836"/>
    <cellStyle name="Input 3 3 5 2 2 3 5" xfId="13837"/>
    <cellStyle name="Input 3 3 5 2 2 3 6" xfId="13838"/>
    <cellStyle name="Input 3 3 5 2 2 4" xfId="13839"/>
    <cellStyle name="Input 3 3 5 2 2 5" xfId="13840"/>
    <cellStyle name="Input 3 3 5 2 2 6" xfId="13841"/>
    <cellStyle name="Input 3 3 5 2 2 7" xfId="13842"/>
    <cellStyle name="Input 3 3 5 2 2 8" xfId="13843"/>
    <cellStyle name="Input 3 3 5 2 3" xfId="13844"/>
    <cellStyle name="Input 3 3 5 2 3 2" xfId="13845"/>
    <cellStyle name="Input 3 3 5 2 3 3" xfId="13846"/>
    <cellStyle name="Input 3 3 5 2 3 4" xfId="13847"/>
    <cellStyle name="Input 3 3 5 2 3 5" xfId="13848"/>
    <cellStyle name="Input 3 3 5 2 3 6" xfId="13849"/>
    <cellStyle name="Input 3 3 5 2 4" xfId="13850"/>
    <cellStyle name="Input 3 3 5 2 4 2" xfId="13851"/>
    <cellStyle name="Input 3 3 5 2 4 3" xfId="13852"/>
    <cellStyle name="Input 3 3 5 2 4 4" xfId="13853"/>
    <cellStyle name="Input 3 3 5 2 4 5" xfId="13854"/>
    <cellStyle name="Input 3 3 5 2 4 6" xfId="13855"/>
    <cellStyle name="Input 3 3 5 2 5" xfId="13856"/>
    <cellStyle name="Input 3 3 5 2 6" xfId="13857"/>
    <cellStyle name="Input 3 3 5 2 7" xfId="13858"/>
    <cellStyle name="Input 3 3 5 2 8" xfId="13859"/>
    <cellStyle name="Input 3 3 5 2 9" xfId="13860"/>
    <cellStyle name="Input 3 3 5 3" xfId="13861"/>
    <cellStyle name="Input 3 3 5 3 2" xfId="13862"/>
    <cellStyle name="Input 3 3 5 3 2 2" xfId="13863"/>
    <cellStyle name="Input 3 3 5 3 2 3" xfId="13864"/>
    <cellStyle name="Input 3 3 5 3 2 4" xfId="13865"/>
    <cellStyle name="Input 3 3 5 3 2 5" xfId="13866"/>
    <cellStyle name="Input 3 3 5 3 2 6" xfId="13867"/>
    <cellStyle name="Input 3 3 5 3 3" xfId="13868"/>
    <cellStyle name="Input 3 3 5 3 3 2" xfId="13869"/>
    <cellStyle name="Input 3 3 5 3 3 3" xfId="13870"/>
    <cellStyle name="Input 3 3 5 3 3 4" xfId="13871"/>
    <cellStyle name="Input 3 3 5 3 3 5" xfId="13872"/>
    <cellStyle name="Input 3 3 5 3 3 6" xfId="13873"/>
    <cellStyle name="Input 3 3 5 3 4" xfId="13874"/>
    <cellStyle name="Input 3 3 5 3 5" xfId="13875"/>
    <cellStyle name="Input 3 3 5 3 6" xfId="13876"/>
    <cellStyle name="Input 3 3 5 3 7" xfId="13877"/>
    <cellStyle name="Input 3 3 5 3 8" xfId="13878"/>
    <cellStyle name="Input 3 3 5 4" xfId="13879"/>
    <cellStyle name="Input 3 3 5 4 2" xfId="13880"/>
    <cellStyle name="Input 3 3 5 4 3" xfId="13881"/>
    <cellStyle name="Input 3 3 5 4 4" xfId="13882"/>
    <cellStyle name="Input 3 3 5 4 5" xfId="13883"/>
    <cellStyle name="Input 3 3 5 4 6" xfId="13884"/>
    <cellStyle name="Input 3 3 5 5" xfId="13885"/>
    <cellStyle name="Input 3 3 5 5 2" xfId="13886"/>
    <cellStyle name="Input 3 3 5 5 3" xfId="13887"/>
    <cellStyle name="Input 3 3 5 5 4" xfId="13888"/>
    <cellStyle name="Input 3 3 5 5 5" xfId="13889"/>
    <cellStyle name="Input 3 3 5 5 6" xfId="13890"/>
    <cellStyle name="Input 3 3 5 6" xfId="13891"/>
    <cellStyle name="Input 3 3 5 7" xfId="13892"/>
    <cellStyle name="Input 3 3 5 8" xfId="13893"/>
    <cellStyle name="Input 3 3 5 9" xfId="13894"/>
    <cellStyle name="Input 3 3 6" xfId="13895"/>
    <cellStyle name="Input 3 3 6 2" xfId="13896"/>
    <cellStyle name="Input 3 3 6 2 2" xfId="13897"/>
    <cellStyle name="Input 3 3 6 2 2 2" xfId="13898"/>
    <cellStyle name="Input 3 3 6 2 2 3" xfId="13899"/>
    <cellStyle name="Input 3 3 6 2 2 4" xfId="13900"/>
    <cellStyle name="Input 3 3 6 2 2 5" xfId="13901"/>
    <cellStyle name="Input 3 3 6 2 2 6" xfId="13902"/>
    <cellStyle name="Input 3 3 6 2 3" xfId="13903"/>
    <cellStyle name="Input 3 3 6 2 3 2" xfId="13904"/>
    <cellStyle name="Input 3 3 6 2 3 3" xfId="13905"/>
    <cellStyle name="Input 3 3 6 2 3 4" xfId="13906"/>
    <cellStyle name="Input 3 3 6 2 3 5" xfId="13907"/>
    <cellStyle name="Input 3 3 6 2 3 6" xfId="13908"/>
    <cellStyle name="Input 3 3 6 2 4" xfId="13909"/>
    <cellStyle name="Input 3 3 6 2 5" xfId="13910"/>
    <cellStyle name="Input 3 3 6 2 6" xfId="13911"/>
    <cellStyle name="Input 3 3 6 2 7" xfId="13912"/>
    <cellStyle name="Input 3 3 6 2 8" xfId="13913"/>
    <cellStyle name="Input 3 3 6 3" xfId="13914"/>
    <cellStyle name="Input 3 3 6 3 2" xfId="13915"/>
    <cellStyle name="Input 3 3 6 3 3" xfId="13916"/>
    <cellStyle name="Input 3 3 6 3 4" xfId="13917"/>
    <cellStyle name="Input 3 3 6 3 5" xfId="13918"/>
    <cellStyle name="Input 3 3 6 3 6" xfId="13919"/>
    <cellStyle name="Input 3 3 6 4" xfId="13920"/>
    <cellStyle name="Input 3 3 6 4 2" xfId="13921"/>
    <cellStyle name="Input 3 3 6 4 3" xfId="13922"/>
    <cellStyle name="Input 3 3 6 4 4" xfId="13923"/>
    <cellStyle name="Input 3 3 6 4 5" xfId="13924"/>
    <cellStyle name="Input 3 3 6 4 6" xfId="13925"/>
    <cellStyle name="Input 3 3 6 5" xfId="13926"/>
    <cellStyle name="Input 3 3 6 6" xfId="13927"/>
    <cellStyle name="Input 3 3 6 7" xfId="13928"/>
    <cellStyle name="Input 3 3 6 8" xfId="13929"/>
    <cellStyle name="Input 3 3 6 9" xfId="13930"/>
    <cellStyle name="Input 3 3 7" xfId="13931"/>
    <cellStyle name="Input 3 3 7 2" xfId="13932"/>
    <cellStyle name="Input 3 3 7 2 2" xfId="13933"/>
    <cellStyle name="Input 3 3 7 2 3" xfId="13934"/>
    <cellStyle name="Input 3 3 7 2 4" xfId="13935"/>
    <cellStyle name="Input 3 3 7 2 5" xfId="13936"/>
    <cellStyle name="Input 3 3 7 2 6" xfId="13937"/>
    <cellStyle name="Input 3 3 7 3" xfId="13938"/>
    <cellStyle name="Input 3 3 7 3 2" xfId="13939"/>
    <cellStyle name="Input 3 3 7 3 3" xfId="13940"/>
    <cellStyle name="Input 3 3 7 3 4" xfId="13941"/>
    <cellStyle name="Input 3 3 7 3 5" xfId="13942"/>
    <cellStyle name="Input 3 3 7 3 6" xfId="13943"/>
    <cellStyle name="Input 3 3 7 4" xfId="13944"/>
    <cellStyle name="Input 3 3 7 5" xfId="13945"/>
    <cellStyle name="Input 3 3 7 6" xfId="13946"/>
    <cellStyle name="Input 3 3 7 7" xfId="13947"/>
    <cellStyle name="Input 3 3 7 8" xfId="13948"/>
    <cellStyle name="Input 3 3 8" xfId="13949"/>
    <cellStyle name="Input 3 3 8 2" xfId="13950"/>
    <cellStyle name="Input 3 3 8 3" xfId="13951"/>
    <cellStyle name="Input 3 3 8 4" xfId="13952"/>
    <cellStyle name="Input 3 3 8 5" xfId="13953"/>
    <cellStyle name="Input 3 3 8 6" xfId="13954"/>
    <cellStyle name="Input 3 3 9" xfId="13955"/>
    <cellStyle name="Input 3 3 9 2" xfId="13956"/>
    <cellStyle name="Input 3 3 9 3" xfId="13957"/>
    <cellStyle name="Input 3 3 9 4" xfId="13958"/>
    <cellStyle name="Input 3 3 9 5" xfId="13959"/>
    <cellStyle name="Input 3 3 9 6" xfId="13960"/>
    <cellStyle name="Input 3 4" xfId="13961"/>
    <cellStyle name="Input 3 4 10" xfId="13962"/>
    <cellStyle name="Input 3 4 2" xfId="13963"/>
    <cellStyle name="Input 3 4 2 2" xfId="13964"/>
    <cellStyle name="Input 3 4 2 2 2" xfId="13965"/>
    <cellStyle name="Input 3 4 2 2 2 2" xfId="13966"/>
    <cellStyle name="Input 3 4 2 2 2 3" xfId="13967"/>
    <cellStyle name="Input 3 4 2 2 2 4" xfId="13968"/>
    <cellStyle name="Input 3 4 2 2 2 5" xfId="13969"/>
    <cellStyle name="Input 3 4 2 2 2 6" xfId="13970"/>
    <cellStyle name="Input 3 4 2 2 3" xfId="13971"/>
    <cellStyle name="Input 3 4 2 2 3 2" xfId="13972"/>
    <cellStyle name="Input 3 4 2 2 3 3" xfId="13973"/>
    <cellStyle name="Input 3 4 2 2 3 4" xfId="13974"/>
    <cellStyle name="Input 3 4 2 2 3 5" xfId="13975"/>
    <cellStyle name="Input 3 4 2 2 3 6" xfId="13976"/>
    <cellStyle name="Input 3 4 2 2 4" xfId="13977"/>
    <cellStyle name="Input 3 4 2 2 5" xfId="13978"/>
    <cellStyle name="Input 3 4 2 2 6" xfId="13979"/>
    <cellStyle name="Input 3 4 2 2 7" xfId="13980"/>
    <cellStyle name="Input 3 4 2 2 8" xfId="13981"/>
    <cellStyle name="Input 3 4 2 3" xfId="13982"/>
    <cellStyle name="Input 3 4 2 3 2" xfId="13983"/>
    <cellStyle name="Input 3 4 2 3 3" xfId="13984"/>
    <cellStyle name="Input 3 4 2 3 4" xfId="13985"/>
    <cellStyle name="Input 3 4 2 3 5" xfId="13986"/>
    <cellStyle name="Input 3 4 2 3 6" xfId="13987"/>
    <cellStyle name="Input 3 4 2 4" xfId="13988"/>
    <cellStyle name="Input 3 4 2 4 2" xfId="13989"/>
    <cellStyle name="Input 3 4 2 4 3" xfId="13990"/>
    <cellStyle name="Input 3 4 2 4 4" xfId="13991"/>
    <cellStyle name="Input 3 4 2 4 5" xfId="13992"/>
    <cellStyle name="Input 3 4 2 4 6" xfId="13993"/>
    <cellStyle name="Input 3 4 2 5" xfId="13994"/>
    <cellStyle name="Input 3 4 2 6" xfId="13995"/>
    <cellStyle name="Input 3 4 2 7" xfId="13996"/>
    <cellStyle name="Input 3 4 2 8" xfId="13997"/>
    <cellStyle name="Input 3 4 2 9" xfId="13998"/>
    <cellStyle name="Input 3 4 3" xfId="13999"/>
    <cellStyle name="Input 3 4 3 2" xfId="14000"/>
    <cellStyle name="Input 3 4 3 2 2" xfId="14001"/>
    <cellStyle name="Input 3 4 3 2 3" xfId="14002"/>
    <cellStyle name="Input 3 4 3 2 4" xfId="14003"/>
    <cellStyle name="Input 3 4 3 2 5" xfId="14004"/>
    <cellStyle name="Input 3 4 3 2 6" xfId="14005"/>
    <cellStyle name="Input 3 4 3 3" xfId="14006"/>
    <cellStyle name="Input 3 4 3 3 2" xfId="14007"/>
    <cellStyle name="Input 3 4 3 3 3" xfId="14008"/>
    <cellStyle name="Input 3 4 3 3 4" xfId="14009"/>
    <cellStyle name="Input 3 4 3 3 5" xfId="14010"/>
    <cellStyle name="Input 3 4 3 3 6" xfId="14011"/>
    <cellStyle name="Input 3 4 3 4" xfId="14012"/>
    <cellStyle name="Input 3 4 3 5" xfId="14013"/>
    <cellStyle name="Input 3 4 3 6" xfId="14014"/>
    <cellStyle name="Input 3 4 3 7" xfId="14015"/>
    <cellStyle name="Input 3 4 3 8" xfId="14016"/>
    <cellStyle name="Input 3 4 4" xfId="14017"/>
    <cellStyle name="Input 3 4 4 2" xfId="14018"/>
    <cellStyle name="Input 3 4 4 3" xfId="14019"/>
    <cellStyle name="Input 3 4 4 4" xfId="14020"/>
    <cellStyle name="Input 3 4 4 5" xfId="14021"/>
    <cellStyle name="Input 3 4 4 6" xfId="14022"/>
    <cellStyle name="Input 3 4 5" xfId="14023"/>
    <cellStyle name="Input 3 4 5 2" xfId="14024"/>
    <cellStyle name="Input 3 4 5 3" xfId="14025"/>
    <cellStyle name="Input 3 4 5 4" xfId="14026"/>
    <cellStyle name="Input 3 4 5 5" xfId="14027"/>
    <cellStyle name="Input 3 4 5 6" xfId="14028"/>
    <cellStyle name="Input 3 4 6" xfId="14029"/>
    <cellStyle name="Input 3 4 7" xfId="14030"/>
    <cellStyle name="Input 3 4 8" xfId="14031"/>
    <cellStyle name="Input 3 4 9" xfId="14032"/>
    <cellStyle name="Input 3 5" xfId="14033"/>
    <cellStyle name="Input 3 5 2" xfId="14034"/>
    <cellStyle name="Input 3 5 2 2" xfId="14035"/>
    <cellStyle name="Input 3 5 2 2 2" xfId="14036"/>
    <cellStyle name="Input 3 5 2 2 3" xfId="14037"/>
    <cellStyle name="Input 3 5 2 2 4" xfId="14038"/>
    <cellStyle name="Input 3 5 2 2 5" xfId="14039"/>
    <cellStyle name="Input 3 5 2 2 6" xfId="14040"/>
    <cellStyle name="Input 3 5 2 3" xfId="14041"/>
    <cellStyle name="Input 3 5 2 3 2" xfId="14042"/>
    <cellStyle name="Input 3 5 2 3 3" xfId="14043"/>
    <cellStyle name="Input 3 5 2 3 4" xfId="14044"/>
    <cellStyle name="Input 3 5 2 3 5" xfId="14045"/>
    <cellStyle name="Input 3 5 2 3 6" xfId="14046"/>
    <cellStyle name="Input 3 5 2 4" xfId="14047"/>
    <cellStyle name="Input 3 5 2 5" xfId="14048"/>
    <cellStyle name="Input 3 5 2 6" xfId="14049"/>
    <cellStyle name="Input 3 5 2 7" xfId="14050"/>
    <cellStyle name="Input 3 5 2 8" xfId="14051"/>
    <cellStyle name="Input 3 5 3" xfId="14052"/>
    <cellStyle name="Input 3 5 3 2" xfId="14053"/>
    <cellStyle name="Input 3 5 3 3" xfId="14054"/>
    <cellStyle name="Input 3 5 3 4" xfId="14055"/>
    <cellStyle name="Input 3 5 3 5" xfId="14056"/>
    <cellStyle name="Input 3 5 3 6" xfId="14057"/>
    <cellStyle name="Input 3 5 4" xfId="14058"/>
    <cellStyle name="Input 3 5 4 2" xfId="14059"/>
    <cellStyle name="Input 3 5 4 3" xfId="14060"/>
    <cellStyle name="Input 3 5 4 4" xfId="14061"/>
    <cellStyle name="Input 3 5 4 5" xfId="14062"/>
    <cellStyle name="Input 3 5 4 6" xfId="14063"/>
    <cellStyle name="Input 3 5 5" xfId="14064"/>
    <cellStyle name="Input 3 5 6" xfId="14065"/>
    <cellStyle name="Input 3 5 7" xfId="14066"/>
    <cellStyle name="Input 3 5 8" xfId="14067"/>
    <cellStyle name="Input 3 5 9" xfId="14068"/>
    <cellStyle name="Input 3 6" xfId="14069"/>
    <cellStyle name="Input 3 6 2" xfId="14070"/>
    <cellStyle name="Input 3 6 3" xfId="14071"/>
    <cellStyle name="Input 3 6 4" xfId="14072"/>
    <cellStyle name="Input 3 6 5" xfId="14073"/>
    <cellStyle name="Input 3 6 6" xfId="14074"/>
    <cellStyle name="Input 3 7" xfId="11656"/>
    <cellStyle name="Input 4" xfId="14075"/>
    <cellStyle name="Input 4 10" xfId="14076"/>
    <cellStyle name="Input 4 11" xfId="14077"/>
    <cellStyle name="Input 4 12" xfId="14078"/>
    <cellStyle name="Input 4 13" xfId="14079"/>
    <cellStyle name="Input 4 14" xfId="14080"/>
    <cellStyle name="Input 4 2" xfId="14081"/>
    <cellStyle name="Input 4 2 10" xfId="14082"/>
    <cellStyle name="Input 4 2 11" xfId="14083"/>
    <cellStyle name="Input 4 2 12" xfId="14084"/>
    <cellStyle name="Input 4 2 13" xfId="14085"/>
    <cellStyle name="Input 4 2 2" xfId="14086"/>
    <cellStyle name="Input 4 2 2 10" xfId="14087"/>
    <cellStyle name="Input 4 2 2 11" xfId="14088"/>
    <cellStyle name="Input 4 2 2 12" xfId="14089"/>
    <cellStyle name="Input 4 2 2 2" xfId="14090"/>
    <cellStyle name="Input 4 2 2 2 10" xfId="14091"/>
    <cellStyle name="Input 4 2 2 2 11" xfId="14092"/>
    <cellStyle name="Input 4 2 2 2 2" xfId="14093"/>
    <cellStyle name="Input 4 2 2 2 2 10" xfId="14094"/>
    <cellStyle name="Input 4 2 2 2 2 2" xfId="14095"/>
    <cellStyle name="Input 4 2 2 2 2 2 2" xfId="14096"/>
    <cellStyle name="Input 4 2 2 2 2 2 2 2" xfId="14097"/>
    <cellStyle name="Input 4 2 2 2 2 2 2 2 2" xfId="14098"/>
    <cellStyle name="Input 4 2 2 2 2 2 2 2 3" xfId="14099"/>
    <cellStyle name="Input 4 2 2 2 2 2 2 2 4" xfId="14100"/>
    <cellStyle name="Input 4 2 2 2 2 2 2 2 5" xfId="14101"/>
    <cellStyle name="Input 4 2 2 2 2 2 2 2 6" xfId="14102"/>
    <cellStyle name="Input 4 2 2 2 2 2 2 3" xfId="14103"/>
    <cellStyle name="Input 4 2 2 2 2 2 2 3 2" xfId="14104"/>
    <cellStyle name="Input 4 2 2 2 2 2 2 3 3" xfId="14105"/>
    <cellStyle name="Input 4 2 2 2 2 2 2 3 4" xfId="14106"/>
    <cellStyle name="Input 4 2 2 2 2 2 2 3 5" xfId="14107"/>
    <cellStyle name="Input 4 2 2 2 2 2 2 3 6" xfId="14108"/>
    <cellStyle name="Input 4 2 2 2 2 2 2 4" xfId="14109"/>
    <cellStyle name="Input 4 2 2 2 2 2 2 5" xfId="14110"/>
    <cellStyle name="Input 4 2 2 2 2 2 2 6" xfId="14111"/>
    <cellStyle name="Input 4 2 2 2 2 2 2 7" xfId="14112"/>
    <cellStyle name="Input 4 2 2 2 2 2 2 8" xfId="14113"/>
    <cellStyle name="Input 4 2 2 2 2 2 3" xfId="14114"/>
    <cellStyle name="Input 4 2 2 2 2 2 3 2" xfId="14115"/>
    <cellStyle name="Input 4 2 2 2 2 2 3 3" xfId="14116"/>
    <cellStyle name="Input 4 2 2 2 2 2 3 4" xfId="14117"/>
    <cellStyle name="Input 4 2 2 2 2 2 3 5" xfId="14118"/>
    <cellStyle name="Input 4 2 2 2 2 2 3 6" xfId="14119"/>
    <cellStyle name="Input 4 2 2 2 2 2 4" xfId="14120"/>
    <cellStyle name="Input 4 2 2 2 2 2 4 2" xfId="14121"/>
    <cellStyle name="Input 4 2 2 2 2 2 4 3" xfId="14122"/>
    <cellStyle name="Input 4 2 2 2 2 2 4 4" xfId="14123"/>
    <cellStyle name="Input 4 2 2 2 2 2 4 5" xfId="14124"/>
    <cellStyle name="Input 4 2 2 2 2 2 4 6" xfId="14125"/>
    <cellStyle name="Input 4 2 2 2 2 2 5" xfId="14126"/>
    <cellStyle name="Input 4 2 2 2 2 2 6" xfId="14127"/>
    <cellStyle name="Input 4 2 2 2 2 2 7" xfId="14128"/>
    <cellStyle name="Input 4 2 2 2 2 2 8" xfId="14129"/>
    <cellStyle name="Input 4 2 2 2 2 2 9" xfId="14130"/>
    <cellStyle name="Input 4 2 2 2 2 3" xfId="14131"/>
    <cellStyle name="Input 4 2 2 2 2 3 2" xfId="14132"/>
    <cellStyle name="Input 4 2 2 2 2 3 2 2" xfId="14133"/>
    <cellStyle name="Input 4 2 2 2 2 3 2 3" xfId="14134"/>
    <cellStyle name="Input 4 2 2 2 2 3 2 4" xfId="14135"/>
    <cellStyle name="Input 4 2 2 2 2 3 2 5" xfId="14136"/>
    <cellStyle name="Input 4 2 2 2 2 3 2 6" xfId="14137"/>
    <cellStyle name="Input 4 2 2 2 2 3 3" xfId="14138"/>
    <cellStyle name="Input 4 2 2 2 2 3 3 2" xfId="14139"/>
    <cellStyle name="Input 4 2 2 2 2 3 3 3" xfId="14140"/>
    <cellStyle name="Input 4 2 2 2 2 3 3 4" xfId="14141"/>
    <cellStyle name="Input 4 2 2 2 2 3 3 5" xfId="14142"/>
    <cellStyle name="Input 4 2 2 2 2 3 3 6" xfId="14143"/>
    <cellStyle name="Input 4 2 2 2 2 3 4" xfId="14144"/>
    <cellStyle name="Input 4 2 2 2 2 3 5" xfId="14145"/>
    <cellStyle name="Input 4 2 2 2 2 3 6" xfId="14146"/>
    <cellStyle name="Input 4 2 2 2 2 3 7" xfId="14147"/>
    <cellStyle name="Input 4 2 2 2 2 3 8" xfId="14148"/>
    <cellStyle name="Input 4 2 2 2 2 4" xfId="14149"/>
    <cellStyle name="Input 4 2 2 2 2 4 2" xfId="14150"/>
    <cellStyle name="Input 4 2 2 2 2 4 3" xfId="14151"/>
    <cellStyle name="Input 4 2 2 2 2 4 4" xfId="14152"/>
    <cellStyle name="Input 4 2 2 2 2 4 5" xfId="14153"/>
    <cellStyle name="Input 4 2 2 2 2 4 6" xfId="14154"/>
    <cellStyle name="Input 4 2 2 2 2 5" xfId="14155"/>
    <cellStyle name="Input 4 2 2 2 2 5 2" xfId="14156"/>
    <cellStyle name="Input 4 2 2 2 2 5 3" xfId="14157"/>
    <cellStyle name="Input 4 2 2 2 2 5 4" xfId="14158"/>
    <cellStyle name="Input 4 2 2 2 2 5 5" xfId="14159"/>
    <cellStyle name="Input 4 2 2 2 2 5 6" xfId="14160"/>
    <cellStyle name="Input 4 2 2 2 2 6" xfId="14161"/>
    <cellStyle name="Input 4 2 2 2 2 7" xfId="14162"/>
    <cellStyle name="Input 4 2 2 2 2 8" xfId="14163"/>
    <cellStyle name="Input 4 2 2 2 2 9" xfId="14164"/>
    <cellStyle name="Input 4 2 2 2 3" xfId="14165"/>
    <cellStyle name="Input 4 2 2 2 3 2" xfId="14166"/>
    <cellStyle name="Input 4 2 2 2 3 2 2" xfId="14167"/>
    <cellStyle name="Input 4 2 2 2 3 2 2 2" xfId="14168"/>
    <cellStyle name="Input 4 2 2 2 3 2 2 3" xfId="14169"/>
    <cellStyle name="Input 4 2 2 2 3 2 2 4" xfId="14170"/>
    <cellStyle name="Input 4 2 2 2 3 2 2 5" xfId="14171"/>
    <cellStyle name="Input 4 2 2 2 3 2 2 6" xfId="14172"/>
    <cellStyle name="Input 4 2 2 2 3 2 3" xfId="14173"/>
    <cellStyle name="Input 4 2 2 2 3 2 3 2" xfId="14174"/>
    <cellStyle name="Input 4 2 2 2 3 2 3 3" xfId="14175"/>
    <cellStyle name="Input 4 2 2 2 3 2 3 4" xfId="14176"/>
    <cellStyle name="Input 4 2 2 2 3 2 3 5" xfId="14177"/>
    <cellStyle name="Input 4 2 2 2 3 2 3 6" xfId="14178"/>
    <cellStyle name="Input 4 2 2 2 3 2 4" xfId="14179"/>
    <cellStyle name="Input 4 2 2 2 3 2 5" xfId="14180"/>
    <cellStyle name="Input 4 2 2 2 3 2 6" xfId="14181"/>
    <cellStyle name="Input 4 2 2 2 3 2 7" xfId="14182"/>
    <cellStyle name="Input 4 2 2 2 3 2 8" xfId="14183"/>
    <cellStyle name="Input 4 2 2 2 3 3" xfId="14184"/>
    <cellStyle name="Input 4 2 2 2 3 3 2" xfId="14185"/>
    <cellStyle name="Input 4 2 2 2 3 3 3" xfId="14186"/>
    <cellStyle name="Input 4 2 2 2 3 3 4" xfId="14187"/>
    <cellStyle name="Input 4 2 2 2 3 3 5" xfId="14188"/>
    <cellStyle name="Input 4 2 2 2 3 3 6" xfId="14189"/>
    <cellStyle name="Input 4 2 2 2 3 4" xfId="14190"/>
    <cellStyle name="Input 4 2 2 2 3 4 2" xfId="14191"/>
    <cellStyle name="Input 4 2 2 2 3 4 3" xfId="14192"/>
    <cellStyle name="Input 4 2 2 2 3 4 4" xfId="14193"/>
    <cellStyle name="Input 4 2 2 2 3 4 5" xfId="14194"/>
    <cellStyle name="Input 4 2 2 2 3 4 6" xfId="14195"/>
    <cellStyle name="Input 4 2 2 2 3 5" xfId="14196"/>
    <cellStyle name="Input 4 2 2 2 3 6" xfId="14197"/>
    <cellStyle name="Input 4 2 2 2 3 7" xfId="14198"/>
    <cellStyle name="Input 4 2 2 2 3 8" xfId="14199"/>
    <cellStyle name="Input 4 2 2 2 3 9" xfId="14200"/>
    <cellStyle name="Input 4 2 2 2 4" xfId="14201"/>
    <cellStyle name="Input 4 2 2 2 4 2" xfId="14202"/>
    <cellStyle name="Input 4 2 2 2 4 2 2" xfId="14203"/>
    <cellStyle name="Input 4 2 2 2 4 2 3" xfId="14204"/>
    <cellStyle name="Input 4 2 2 2 4 2 4" xfId="14205"/>
    <cellStyle name="Input 4 2 2 2 4 2 5" xfId="14206"/>
    <cellStyle name="Input 4 2 2 2 4 2 6" xfId="14207"/>
    <cellStyle name="Input 4 2 2 2 4 3" xfId="14208"/>
    <cellStyle name="Input 4 2 2 2 4 3 2" xfId="14209"/>
    <cellStyle name="Input 4 2 2 2 4 3 3" xfId="14210"/>
    <cellStyle name="Input 4 2 2 2 4 3 4" xfId="14211"/>
    <cellStyle name="Input 4 2 2 2 4 3 5" xfId="14212"/>
    <cellStyle name="Input 4 2 2 2 4 3 6" xfId="14213"/>
    <cellStyle name="Input 4 2 2 2 4 4" xfId="14214"/>
    <cellStyle name="Input 4 2 2 2 4 5" xfId="14215"/>
    <cellStyle name="Input 4 2 2 2 4 6" xfId="14216"/>
    <cellStyle name="Input 4 2 2 2 4 7" xfId="14217"/>
    <cellStyle name="Input 4 2 2 2 4 8" xfId="14218"/>
    <cellStyle name="Input 4 2 2 2 5" xfId="14219"/>
    <cellStyle name="Input 4 2 2 2 5 2" xfId="14220"/>
    <cellStyle name="Input 4 2 2 2 5 3" xfId="14221"/>
    <cellStyle name="Input 4 2 2 2 5 4" xfId="14222"/>
    <cellStyle name="Input 4 2 2 2 5 5" xfId="14223"/>
    <cellStyle name="Input 4 2 2 2 5 6" xfId="14224"/>
    <cellStyle name="Input 4 2 2 2 6" xfId="14225"/>
    <cellStyle name="Input 4 2 2 2 6 2" xfId="14226"/>
    <cellStyle name="Input 4 2 2 2 6 3" xfId="14227"/>
    <cellStyle name="Input 4 2 2 2 6 4" xfId="14228"/>
    <cellStyle name="Input 4 2 2 2 6 5" xfId="14229"/>
    <cellStyle name="Input 4 2 2 2 6 6" xfId="14230"/>
    <cellStyle name="Input 4 2 2 2 7" xfId="14231"/>
    <cellStyle name="Input 4 2 2 2 8" xfId="14232"/>
    <cellStyle name="Input 4 2 2 2 9" xfId="14233"/>
    <cellStyle name="Input 4 2 2 3" xfId="14234"/>
    <cellStyle name="Input 4 2 2 3 10" xfId="14235"/>
    <cellStyle name="Input 4 2 2 3 2" xfId="14236"/>
    <cellStyle name="Input 4 2 2 3 2 2" xfId="14237"/>
    <cellStyle name="Input 4 2 2 3 2 2 2" xfId="14238"/>
    <cellStyle name="Input 4 2 2 3 2 2 2 2" xfId="14239"/>
    <cellStyle name="Input 4 2 2 3 2 2 2 3" xfId="14240"/>
    <cellStyle name="Input 4 2 2 3 2 2 2 4" xfId="14241"/>
    <cellStyle name="Input 4 2 2 3 2 2 2 5" xfId="14242"/>
    <cellStyle name="Input 4 2 2 3 2 2 2 6" xfId="14243"/>
    <cellStyle name="Input 4 2 2 3 2 2 3" xfId="14244"/>
    <cellStyle name="Input 4 2 2 3 2 2 3 2" xfId="14245"/>
    <cellStyle name="Input 4 2 2 3 2 2 3 3" xfId="14246"/>
    <cellStyle name="Input 4 2 2 3 2 2 3 4" xfId="14247"/>
    <cellStyle name="Input 4 2 2 3 2 2 3 5" xfId="14248"/>
    <cellStyle name="Input 4 2 2 3 2 2 3 6" xfId="14249"/>
    <cellStyle name="Input 4 2 2 3 2 2 4" xfId="14250"/>
    <cellStyle name="Input 4 2 2 3 2 2 5" xfId="14251"/>
    <cellStyle name="Input 4 2 2 3 2 2 6" xfId="14252"/>
    <cellStyle name="Input 4 2 2 3 2 2 7" xfId="14253"/>
    <cellStyle name="Input 4 2 2 3 2 2 8" xfId="14254"/>
    <cellStyle name="Input 4 2 2 3 2 3" xfId="14255"/>
    <cellStyle name="Input 4 2 2 3 2 3 2" xfId="14256"/>
    <cellStyle name="Input 4 2 2 3 2 3 3" xfId="14257"/>
    <cellStyle name="Input 4 2 2 3 2 3 4" xfId="14258"/>
    <cellStyle name="Input 4 2 2 3 2 3 5" xfId="14259"/>
    <cellStyle name="Input 4 2 2 3 2 3 6" xfId="14260"/>
    <cellStyle name="Input 4 2 2 3 2 4" xfId="14261"/>
    <cellStyle name="Input 4 2 2 3 2 4 2" xfId="14262"/>
    <cellStyle name="Input 4 2 2 3 2 4 3" xfId="14263"/>
    <cellStyle name="Input 4 2 2 3 2 4 4" xfId="14264"/>
    <cellStyle name="Input 4 2 2 3 2 4 5" xfId="14265"/>
    <cellStyle name="Input 4 2 2 3 2 4 6" xfId="14266"/>
    <cellStyle name="Input 4 2 2 3 2 5" xfId="14267"/>
    <cellStyle name="Input 4 2 2 3 2 6" xfId="14268"/>
    <cellStyle name="Input 4 2 2 3 2 7" xfId="14269"/>
    <cellStyle name="Input 4 2 2 3 2 8" xfId="14270"/>
    <cellStyle name="Input 4 2 2 3 2 9" xfId="14271"/>
    <cellStyle name="Input 4 2 2 3 3" xfId="14272"/>
    <cellStyle name="Input 4 2 2 3 3 2" xfId="14273"/>
    <cellStyle name="Input 4 2 2 3 3 2 2" xfId="14274"/>
    <cellStyle name="Input 4 2 2 3 3 2 3" xfId="14275"/>
    <cellStyle name="Input 4 2 2 3 3 2 4" xfId="14276"/>
    <cellStyle name="Input 4 2 2 3 3 2 5" xfId="14277"/>
    <cellStyle name="Input 4 2 2 3 3 2 6" xfId="14278"/>
    <cellStyle name="Input 4 2 2 3 3 3" xfId="14279"/>
    <cellStyle name="Input 4 2 2 3 3 3 2" xfId="14280"/>
    <cellStyle name="Input 4 2 2 3 3 3 3" xfId="14281"/>
    <cellStyle name="Input 4 2 2 3 3 3 4" xfId="14282"/>
    <cellStyle name="Input 4 2 2 3 3 3 5" xfId="14283"/>
    <cellStyle name="Input 4 2 2 3 3 3 6" xfId="14284"/>
    <cellStyle name="Input 4 2 2 3 3 4" xfId="14285"/>
    <cellStyle name="Input 4 2 2 3 3 5" xfId="14286"/>
    <cellStyle name="Input 4 2 2 3 3 6" xfId="14287"/>
    <cellStyle name="Input 4 2 2 3 3 7" xfId="14288"/>
    <cellStyle name="Input 4 2 2 3 3 8" xfId="14289"/>
    <cellStyle name="Input 4 2 2 3 4" xfId="14290"/>
    <cellStyle name="Input 4 2 2 3 4 2" xfId="14291"/>
    <cellStyle name="Input 4 2 2 3 4 3" xfId="14292"/>
    <cellStyle name="Input 4 2 2 3 4 4" xfId="14293"/>
    <cellStyle name="Input 4 2 2 3 4 5" xfId="14294"/>
    <cellStyle name="Input 4 2 2 3 4 6" xfId="14295"/>
    <cellStyle name="Input 4 2 2 3 5" xfId="14296"/>
    <cellStyle name="Input 4 2 2 3 5 2" xfId="14297"/>
    <cellStyle name="Input 4 2 2 3 5 3" xfId="14298"/>
    <cellStyle name="Input 4 2 2 3 5 4" xfId="14299"/>
    <cellStyle name="Input 4 2 2 3 5 5" xfId="14300"/>
    <cellStyle name="Input 4 2 2 3 5 6" xfId="14301"/>
    <cellStyle name="Input 4 2 2 3 6" xfId="14302"/>
    <cellStyle name="Input 4 2 2 3 7" xfId="14303"/>
    <cellStyle name="Input 4 2 2 3 8" xfId="14304"/>
    <cellStyle name="Input 4 2 2 3 9" xfId="14305"/>
    <cellStyle name="Input 4 2 2 4" xfId="14306"/>
    <cellStyle name="Input 4 2 2 4 2" xfId="14307"/>
    <cellStyle name="Input 4 2 2 4 2 2" xfId="14308"/>
    <cellStyle name="Input 4 2 2 4 2 2 2" xfId="14309"/>
    <cellStyle name="Input 4 2 2 4 2 2 3" xfId="14310"/>
    <cellStyle name="Input 4 2 2 4 2 2 4" xfId="14311"/>
    <cellStyle name="Input 4 2 2 4 2 2 5" xfId="14312"/>
    <cellStyle name="Input 4 2 2 4 2 2 6" xfId="14313"/>
    <cellStyle name="Input 4 2 2 4 2 3" xfId="14314"/>
    <cellStyle name="Input 4 2 2 4 2 3 2" xfId="14315"/>
    <cellStyle name="Input 4 2 2 4 2 3 3" xfId="14316"/>
    <cellStyle name="Input 4 2 2 4 2 3 4" xfId="14317"/>
    <cellStyle name="Input 4 2 2 4 2 3 5" xfId="14318"/>
    <cellStyle name="Input 4 2 2 4 2 3 6" xfId="14319"/>
    <cellStyle name="Input 4 2 2 4 2 4" xfId="14320"/>
    <cellStyle name="Input 4 2 2 4 2 5" xfId="14321"/>
    <cellStyle name="Input 4 2 2 4 2 6" xfId="14322"/>
    <cellStyle name="Input 4 2 2 4 2 7" xfId="14323"/>
    <cellStyle name="Input 4 2 2 4 2 8" xfId="14324"/>
    <cellStyle name="Input 4 2 2 4 3" xfId="14325"/>
    <cellStyle name="Input 4 2 2 4 3 2" xfId="14326"/>
    <cellStyle name="Input 4 2 2 4 3 3" xfId="14327"/>
    <cellStyle name="Input 4 2 2 4 3 4" xfId="14328"/>
    <cellStyle name="Input 4 2 2 4 3 5" xfId="14329"/>
    <cellStyle name="Input 4 2 2 4 3 6" xfId="14330"/>
    <cellStyle name="Input 4 2 2 4 4" xfId="14331"/>
    <cellStyle name="Input 4 2 2 4 4 2" xfId="14332"/>
    <cellStyle name="Input 4 2 2 4 4 3" xfId="14333"/>
    <cellStyle name="Input 4 2 2 4 4 4" xfId="14334"/>
    <cellStyle name="Input 4 2 2 4 4 5" xfId="14335"/>
    <cellStyle name="Input 4 2 2 4 4 6" xfId="14336"/>
    <cellStyle name="Input 4 2 2 4 5" xfId="14337"/>
    <cellStyle name="Input 4 2 2 4 6" xfId="14338"/>
    <cellStyle name="Input 4 2 2 4 7" xfId="14339"/>
    <cellStyle name="Input 4 2 2 4 8" xfId="14340"/>
    <cellStyle name="Input 4 2 2 4 9" xfId="14341"/>
    <cellStyle name="Input 4 2 2 5" xfId="14342"/>
    <cellStyle name="Input 4 2 2 5 2" xfId="14343"/>
    <cellStyle name="Input 4 2 2 5 2 2" xfId="14344"/>
    <cellStyle name="Input 4 2 2 5 2 3" xfId="14345"/>
    <cellStyle name="Input 4 2 2 5 2 4" xfId="14346"/>
    <cellStyle name="Input 4 2 2 5 2 5" xfId="14347"/>
    <cellStyle name="Input 4 2 2 5 2 6" xfId="14348"/>
    <cellStyle name="Input 4 2 2 5 3" xfId="14349"/>
    <cellStyle name="Input 4 2 2 5 3 2" xfId="14350"/>
    <cellStyle name="Input 4 2 2 5 3 3" xfId="14351"/>
    <cellStyle name="Input 4 2 2 5 3 4" xfId="14352"/>
    <cellStyle name="Input 4 2 2 5 3 5" xfId="14353"/>
    <cellStyle name="Input 4 2 2 5 3 6" xfId="14354"/>
    <cellStyle name="Input 4 2 2 5 4" xfId="14355"/>
    <cellStyle name="Input 4 2 2 5 5" xfId="14356"/>
    <cellStyle name="Input 4 2 2 5 6" xfId="14357"/>
    <cellStyle name="Input 4 2 2 5 7" xfId="14358"/>
    <cellStyle name="Input 4 2 2 5 8" xfId="14359"/>
    <cellStyle name="Input 4 2 2 6" xfId="14360"/>
    <cellStyle name="Input 4 2 2 6 2" xfId="14361"/>
    <cellStyle name="Input 4 2 2 6 3" xfId="14362"/>
    <cellStyle name="Input 4 2 2 6 4" xfId="14363"/>
    <cellStyle name="Input 4 2 2 6 5" xfId="14364"/>
    <cellStyle name="Input 4 2 2 6 6" xfId="14365"/>
    <cellStyle name="Input 4 2 2 7" xfId="14366"/>
    <cellStyle name="Input 4 2 2 7 2" xfId="14367"/>
    <cellStyle name="Input 4 2 2 7 3" xfId="14368"/>
    <cellStyle name="Input 4 2 2 7 4" xfId="14369"/>
    <cellStyle name="Input 4 2 2 7 5" xfId="14370"/>
    <cellStyle name="Input 4 2 2 7 6" xfId="14371"/>
    <cellStyle name="Input 4 2 2 8" xfId="14372"/>
    <cellStyle name="Input 4 2 2 9" xfId="14373"/>
    <cellStyle name="Input 4 2 3" xfId="14374"/>
    <cellStyle name="Input 4 2 3 10" xfId="14375"/>
    <cellStyle name="Input 4 2 3 11" xfId="14376"/>
    <cellStyle name="Input 4 2 3 2" xfId="14377"/>
    <cellStyle name="Input 4 2 3 2 10" xfId="14378"/>
    <cellStyle name="Input 4 2 3 2 2" xfId="14379"/>
    <cellStyle name="Input 4 2 3 2 2 2" xfId="14380"/>
    <cellStyle name="Input 4 2 3 2 2 2 2" xfId="14381"/>
    <cellStyle name="Input 4 2 3 2 2 2 2 2" xfId="14382"/>
    <cellStyle name="Input 4 2 3 2 2 2 2 3" xfId="14383"/>
    <cellStyle name="Input 4 2 3 2 2 2 2 4" xfId="14384"/>
    <cellStyle name="Input 4 2 3 2 2 2 2 5" xfId="14385"/>
    <cellStyle name="Input 4 2 3 2 2 2 2 6" xfId="14386"/>
    <cellStyle name="Input 4 2 3 2 2 2 3" xfId="14387"/>
    <cellStyle name="Input 4 2 3 2 2 2 3 2" xfId="14388"/>
    <cellStyle name="Input 4 2 3 2 2 2 3 3" xfId="14389"/>
    <cellStyle name="Input 4 2 3 2 2 2 3 4" xfId="14390"/>
    <cellStyle name="Input 4 2 3 2 2 2 3 5" xfId="14391"/>
    <cellStyle name="Input 4 2 3 2 2 2 3 6" xfId="14392"/>
    <cellStyle name="Input 4 2 3 2 2 2 4" xfId="14393"/>
    <cellStyle name="Input 4 2 3 2 2 2 5" xfId="14394"/>
    <cellStyle name="Input 4 2 3 2 2 2 6" xfId="14395"/>
    <cellStyle name="Input 4 2 3 2 2 2 7" xfId="14396"/>
    <cellStyle name="Input 4 2 3 2 2 2 8" xfId="14397"/>
    <cellStyle name="Input 4 2 3 2 2 3" xfId="14398"/>
    <cellStyle name="Input 4 2 3 2 2 3 2" xfId="14399"/>
    <cellStyle name="Input 4 2 3 2 2 3 3" xfId="14400"/>
    <cellStyle name="Input 4 2 3 2 2 3 4" xfId="14401"/>
    <cellStyle name="Input 4 2 3 2 2 3 5" xfId="14402"/>
    <cellStyle name="Input 4 2 3 2 2 3 6" xfId="14403"/>
    <cellStyle name="Input 4 2 3 2 2 4" xfId="14404"/>
    <cellStyle name="Input 4 2 3 2 2 4 2" xfId="14405"/>
    <cellStyle name="Input 4 2 3 2 2 4 3" xfId="14406"/>
    <cellStyle name="Input 4 2 3 2 2 4 4" xfId="14407"/>
    <cellStyle name="Input 4 2 3 2 2 4 5" xfId="14408"/>
    <cellStyle name="Input 4 2 3 2 2 4 6" xfId="14409"/>
    <cellStyle name="Input 4 2 3 2 2 5" xfId="14410"/>
    <cellStyle name="Input 4 2 3 2 2 6" xfId="14411"/>
    <cellStyle name="Input 4 2 3 2 2 7" xfId="14412"/>
    <cellStyle name="Input 4 2 3 2 2 8" xfId="14413"/>
    <cellStyle name="Input 4 2 3 2 2 9" xfId="14414"/>
    <cellStyle name="Input 4 2 3 2 3" xfId="14415"/>
    <cellStyle name="Input 4 2 3 2 3 2" xfId="14416"/>
    <cellStyle name="Input 4 2 3 2 3 2 2" xfId="14417"/>
    <cellStyle name="Input 4 2 3 2 3 2 3" xfId="14418"/>
    <cellStyle name="Input 4 2 3 2 3 2 4" xfId="14419"/>
    <cellStyle name="Input 4 2 3 2 3 2 5" xfId="14420"/>
    <cellStyle name="Input 4 2 3 2 3 2 6" xfId="14421"/>
    <cellStyle name="Input 4 2 3 2 3 3" xfId="14422"/>
    <cellStyle name="Input 4 2 3 2 3 3 2" xfId="14423"/>
    <cellStyle name="Input 4 2 3 2 3 3 3" xfId="14424"/>
    <cellStyle name="Input 4 2 3 2 3 3 4" xfId="14425"/>
    <cellStyle name="Input 4 2 3 2 3 3 5" xfId="14426"/>
    <cellStyle name="Input 4 2 3 2 3 3 6" xfId="14427"/>
    <cellStyle name="Input 4 2 3 2 3 4" xfId="14428"/>
    <cellStyle name="Input 4 2 3 2 3 5" xfId="14429"/>
    <cellStyle name="Input 4 2 3 2 3 6" xfId="14430"/>
    <cellStyle name="Input 4 2 3 2 3 7" xfId="14431"/>
    <cellStyle name="Input 4 2 3 2 3 8" xfId="14432"/>
    <cellStyle name="Input 4 2 3 2 4" xfId="14433"/>
    <cellStyle name="Input 4 2 3 2 4 2" xfId="14434"/>
    <cellStyle name="Input 4 2 3 2 4 3" xfId="14435"/>
    <cellStyle name="Input 4 2 3 2 4 4" xfId="14436"/>
    <cellStyle name="Input 4 2 3 2 4 5" xfId="14437"/>
    <cellStyle name="Input 4 2 3 2 4 6" xfId="14438"/>
    <cellStyle name="Input 4 2 3 2 5" xfId="14439"/>
    <cellStyle name="Input 4 2 3 2 5 2" xfId="14440"/>
    <cellStyle name="Input 4 2 3 2 5 3" xfId="14441"/>
    <cellStyle name="Input 4 2 3 2 5 4" xfId="14442"/>
    <cellStyle name="Input 4 2 3 2 5 5" xfId="14443"/>
    <cellStyle name="Input 4 2 3 2 5 6" xfId="14444"/>
    <cellStyle name="Input 4 2 3 2 6" xfId="14445"/>
    <cellStyle name="Input 4 2 3 2 7" xfId="14446"/>
    <cellStyle name="Input 4 2 3 2 8" xfId="14447"/>
    <cellStyle name="Input 4 2 3 2 9" xfId="14448"/>
    <cellStyle name="Input 4 2 3 3" xfId="14449"/>
    <cellStyle name="Input 4 2 3 3 2" xfId="14450"/>
    <cellStyle name="Input 4 2 3 3 2 2" xfId="14451"/>
    <cellStyle name="Input 4 2 3 3 2 2 2" xfId="14452"/>
    <cellStyle name="Input 4 2 3 3 2 2 3" xfId="14453"/>
    <cellStyle name="Input 4 2 3 3 2 2 4" xfId="14454"/>
    <cellStyle name="Input 4 2 3 3 2 2 5" xfId="14455"/>
    <cellStyle name="Input 4 2 3 3 2 2 6" xfId="14456"/>
    <cellStyle name="Input 4 2 3 3 2 3" xfId="14457"/>
    <cellStyle name="Input 4 2 3 3 2 3 2" xfId="14458"/>
    <cellStyle name="Input 4 2 3 3 2 3 3" xfId="14459"/>
    <cellStyle name="Input 4 2 3 3 2 3 4" xfId="14460"/>
    <cellStyle name="Input 4 2 3 3 2 3 5" xfId="14461"/>
    <cellStyle name="Input 4 2 3 3 2 3 6" xfId="14462"/>
    <cellStyle name="Input 4 2 3 3 2 4" xfId="14463"/>
    <cellStyle name="Input 4 2 3 3 2 5" xfId="14464"/>
    <cellStyle name="Input 4 2 3 3 2 6" xfId="14465"/>
    <cellStyle name="Input 4 2 3 3 2 7" xfId="14466"/>
    <cellStyle name="Input 4 2 3 3 2 8" xfId="14467"/>
    <cellStyle name="Input 4 2 3 3 3" xfId="14468"/>
    <cellStyle name="Input 4 2 3 3 3 2" xfId="14469"/>
    <cellStyle name="Input 4 2 3 3 3 3" xfId="14470"/>
    <cellStyle name="Input 4 2 3 3 3 4" xfId="14471"/>
    <cellStyle name="Input 4 2 3 3 3 5" xfId="14472"/>
    <cellStyle name="Input 4 2 3 3 3 6" xfId="14473"/>
    <cellStyle name="Input 4 2 3 3 4" xfId="14474"/>
    <cellStyle name="Input 4 2 3 3 4 2" xfId="14475"/>
    <cellStyle name="Input 4 2 3 3 4 3" xfId="14476"/>
    <cellStyle name="Input 4 2 3 3 4 4" xfId="14477"/>
    <cellStyle name="Input 4 2 3 3 4 5" xfId="14478"/>
    <cellStyle name="Input 4 2 3 3 4 6" xfId="14479"/>
    <cellStyle name="Input 4 2 3 3 5" xfId="14480"/>
    <cellStyle name="Input 4 2 3 3 6" xfId="14481"/>
    <cellStyle name="Input 4 2 3 3 7" xfId="14482"/>
    <cellStyle name="Input 4 2 3 3 8" xfId="14483"/>
    <cellStyle name="Input 4 2 3 3 9" xfId="14484"/>
    <cellStyle name="Input 4 2 3 4" xfId="14485"/>
    <cellStyle name="Input 4 2 3 4 2" xfId="14486"/>
    <cellStyle name="Input 4 2 3 4 2 2" xfId="14487"/>
    <cellStyle name="Input 4 2 3 4 2 3" xfId="14488"/>
    <cellStyle name="Input 4 2 3 4 2 4" xfId="14489"/>
    <cellStyle name="Input 4 2 3 4 2 5" xfId="14490"/>
    <cellStyle name="Input 4 2 3 4 2 6" xfId="14491"/>
    <cellStyle name="Input 4 2 3 4 3" xfId="14492"/>
    <cellStyle name="Input 4 2 3 4 3 2" xfId="14493"/>
    <cellStyle name="Input 4 2 3 4 3 3" xfId="14494"/>
    <cellStyle name="Input 4 2 3 4 3 4" xfId="14495"/>
    <cellStyle name="Input 4 2 3 4 3 5" xfId="14496"/>
    <cellStyle name="Input 4 2 3 4 3 6" xfId="14497"/>
    <cellStyle name="Input 4 2 3 4 4" xfId="14498"/>
    <cellStyle name="Input 4 2 3 4 5" xfId="14499"/>
    <cellStyle name="Input 4 2 3 4 6" xfId="14500"/>
    <cellStyle name="Input 4 2 3 4 7" xfId="14501"/>
    <cellStyle name="Input 4 2 3 4 8" xfId="14502"/>
    <cellStyle name="Input 4 2 3 5" xfId="14503"/>
    <cellStyle name="Input 4 2 3 5 2" xfId="14504"/>
    <cellStyle name="Input 4 2 3 5 3" xfId="14505"/>
    <cellStyle name="Input 4 2 3 5 4" xfId="14506"/>
    <cellStyle name="Input 4 2 3 5 5" xfId="14507"/>
    <cellStyle name="Input 4 2 3 5 6" xfId="14508"/>
    <cellStyle name="Input 4 2 3 6" xfId="14509"/>
    <cellStyle name="Input 4 2 3 6 2" xfId="14510"/>
    <cellStyle name="Input 4 2 3 6 3" xfId="14511"/>
    <cellStyle name="Input 4 2 3 6 4" xfId="14512"/>
    <cellStyle name="Input 4 2 3 6 5" xfId="14513"/>
    <cellStyle name="Input 4 2 3 6 6" xfId="14514"/>
    <cellStyle name="Input 4 2 3 7" xfId="14515"/>
    <cellStyle name="Input 4 2 3 8" xfId="14516"/>
    <cellStyle name="Input 4 2 3 9" xfId="14517"/>
    <cellStyle name="Input 4 2 4" xfId="14518"/>
    <cellStyle name="Input 4 2 4 10" xfId="14519"/>
    <cellStyle name="Input 4 2 4 2" xfId="14520"/>
    <cellStyle name="Input 4 2 4 2 2" xfId="14521"/>
    <cellStyle name="Input 4 2 4 2 2 2" xfId="14522"/>
    <cellStyle name="Input 4 2 4 2 2 2 2" xfId="14523"/>
    <cellStyle name="Input 4 2 4 2 2 2 3" xfId="14524"/>
    <cellStyle name="Input 4 2 4 2 2 2 4" xfId="14525"/>
    <cellStyle name="Input 4 2 4 2 2 2 5" xfId="14526"/>
    <cellStyle name="Input 4 2 4 2 2 2 6" xfId="14527"/>
    <cellStyle name="Input 4 2 4 2 2 3" xfId="14528"/>
    <cellStyle name="Input 4 2 4 2 2 3 2" xfId="14529"/>
    <cellStyle name="Input 4 2 4 2 2 3 3" xfId="14530"/>
    <cellStyle name="Input 4 2 4 2 2 3 4" xfId="14531"/>
    <cellStyle name="Input 4 2 4 2 2 3 5" xfId="14532"/>
    <cellStyle name="Input 4 2 4 2 2 3 6" xfId="14533"/>
    <cellStyle name="Input 4 2 4 2 2 4" xfId="14534"/>
    <cellStyle name="Input 4 2 4 2 2 5" xfId="14535"/>
    <cellStyle name="Input 4 2 4 2 2 6" xfId="14536"/>
    <cellStyle name="Input 4 2 4 2 2 7" xfId="14537"/>
    <cellStyle name="Input 4 2 4 2 2 8" xfId="14538"/>
    <cellStyle name="Input 4 2 4 2 3" xfId="14539"/>
    <cellStyle name="Input 4 2 4 2 3 2" xfId="14540"/>
    <cellStyle name="Input 4 2 4 2 3 3" xfId="14541"/>
    <cellStyle name="Input 4 2 4 2 3 4" xfId="14542"/>
    <cellStyle name="Input 4 2 4 2 3 5" xfId="14543"/>
    <cellStyle name="Input 4 2 4 2 3 6" xfId="14544"/>
    <cellStyle name="Input 4 2 4 2 4" xfId="14545"/>
    <cellStyle name="Input 4 2 4 2 4 2" xfId="14546"/>
    <cellStyle name="Input 4 2 4 2 4 3" xfId="14547"/>
    <cellStyle name="Input 4 2 4 2 4 4" xfId="14548"/>
    <cellStyle name="Input 4 2 4 2 4 5" xfId="14549"/>
    <cellStyle name="Input 4 2 4 2 4 6" xfId="14550"/>
    <cellStyle name="Input 4 2 4 2 5" xfId="14551"/>
    <cellStyle name="Input 4 2 4 2 6" xfId="14552"/>
    <cellStyle name="Input 4 2 4 2 7" xfId="14553"/>
    <cellStyle name="Input 4 2 4 2 8" xfId="14554"/>
    <cellStyle name="Input 4 2 4 2 9" xfId="14555"/>
    <cellStyle name="Input 4 2 4 3" xfId="14556"/>
    <cellStyle name="Input 4 2 4 3 2" xfId="14557"/>
    <cellStyle name="Input 4 2 4 3 2 2" xfId="14558"/>
    <cellStyle name="Input 4 2 4 3 2 3" xfId="14559"/>
    <cellStyle name="Input 4 2 4 3 2 4" xfId="14560"/>
    <cellStyle name="Input 4 2 4 3 2 5" xfId="14561"/>
    <cellStyle name="Input 4 2 4 3 2 6" xfId="14562"/>
    <cellStyle name="Input 4 2 4 3 3" xfId="14563"/>
    <cellStyle name="Input 4 2 4 3 3 2" xfId="14564"/>
    <cellStyle name="Input 4 2 4 3 3 3" xfId="14565"/>
    <cellStyle name="Input 4 2 4 3 3 4" xfId="14566"/>
    <cellStyle name="Input 4 2 4 3 3 5" xfId="14567"/>
    <cellStyle name="Input 4 2 4 3 3 6" xfId="14568"/>
    <cellStyle name="Input 4 2 4 3 4" xfId="14569"/>
    <cellStyle name="Input 4 2 4 3 5" xfId="14570"/>
    <cellStyle name="Input 4 2 4 3 6" xfId="14571"/>
    <cellStyle name="Input 4 2 4 3 7" xfId="14572"/>
    <cellStyle name="Input 4 2 4 3 8" xfId="14573"/>
    <cellStyle name="Input 4 2 4 4" xfId="14574"/>
    <cellStyle name="Input 4 2 4 4 2" xfId="14575"/>
    <cellStyle name="Input 4 2 4 4 3" xfId="14576"/>
    <cellStyle name="Input 4 2 4 4 4" xfId="14577"/>
    <cellStyle name="Input 4 2 4 4 5" xfId="14578"/>
    <cellStyle name="Input 4 2 4 4 6" xfId="14579"/>
    <cellStyle name="Input 4 2 4 5" xfId="14580"/>
    <cellStyle name="Input 4 2 4 5 2" xfId="14581"/>
    <cellStyle name="Input 4 2 4 5 3" xfId="14582"/>
    <cellStyle name="Input 4 2 4 5 4" xfId="14583"/>
    <cellStyle name="Input 4 2 4 5 5" xfId="14584"/>
    <cellStyle name="Input 4 2 4 5 6" xfId="14585"/>
    <cellStyle name="Input 4 2 4 6" xfId="14586"/>
    <cellStyle name="Input 4 2 4 7" xfId="14587"/>
    <cellStyle name="Input 4 2 4 8" xfId="14588"/>
    <cellStyle name="Input 4 2 4 9" xfId="14589"/>
    <cellStyle name="Input 4 2 5" xfId="14590"/>
    <cellStyle name="Input 4 2 5 2" xfId="14591"/>
    <cellStyle name="Input 4 2 5 2 2" xfId="14592"/>
    <cellStyle name="Input 4 2 5 2 2 2" xfId="14593"/>
    <cellStyle name="Input 4 2 5 2 2 3" xfId="14594"/>
    <cellStyle name="Input 4 2 5 2 2 4" xfId="14595"/>
    <cellStyle name="Input 4 2 5 2 2 5" xfId="14596"/>
    <cellStyle name="Input 4 2 5 2 2 6" xfId="14597"/>
    <cellStyle name="Input 4 2 5 2 3" xfId="14598"/>
    <cellStyle name="Input 4 2 5 2 3 2" xfId="14599"/>
    <cellStyle name="Input 4 2 5 2 3 3" xfId="14600"/>
    <cellStyle name="Input 4 2 5 2 3 4" xfId="14601"/>
    <cellStyle name="Input 4 2 5 2 3 5" xfId="14602"/>
    <cellStyle name="Input 4 2 5 2 3 6" xfId="14603"/>
    <cellStyle name="Input 4 2 5 2 4" xfId="14604"/>
    <cellStyle name="Input 4 2 5 2 5" xfId="14605"/>
    <cellStyle name="Input 4 2 5 2 6" xfId="14606"/>
    <cellStyle name="Input 4 2 5 2 7" xfId="14607"/>
    <cellStyle name="Input 4 2 5 2 8" xfId="14608"/>
    <cellStyle name="Input 4 2 5 3" xfId="14609"/>
    <cellStyle name="Input 4 2 5 3 2" xfId="14610"/>
    <cellStyle name="Input 4 2 5 3 3" xfId="14611"/>
    <cellStyle name="Input 4 2 5 3 4" xfId="14612"/>
    <cellStyle name="Input 4 2 5 3 5" xfId="14613"/>
    <cellStyle name="Input 4 2 5 3 6" xfId="14614"/>
    <cellStyle name="Input 4 2 5 4" xfId="14615"/>
    <cellStyle name="Input 4 2 5 4 2" xfId="14616"/>
    <cellStyle name="Input 4 2 5 4 3" xfId="14617"/>
    <cellStyle name="Input 4 2 5 4 4" xfId="14618"/>
    <cellStyle name="Input 4 2 5 4 5" xfId="14619"/>
    <cellStyle name="Input 4 2 5 4 6" xfId="14620"/>
    <cellStyle name="Input 4 2 5 5" xfId="14621"/>
    <cellStyle name="Input 4 2 5 6" xfId="14622"/>
    <cellStyle name="Input 4 2 5 7" xfId="14623"/>
    <cellStyle name="Input 4 2 5 8" xfId="14624"/>
    <cellStyle name="Input 4 2 5 9" xfId="14625"/>
    <cellStyle name="Input 4 2 6" xfId="14626"/>
    <cellStyle name="Input 4 2 6 2" xfId="14627"/>
    <cellStyle name="Input 4 2 6 2 2" xfId="14628"/>
    <cellStyle name="Input 4 2 6 2 3" xfId="14629"/>
    <cellStyle name="Input 4 2 6 2 4" xfId="14630"/>
    <cellStyle name="Input 4 2 6 2 5" xfId="14631"/>
    <cellStyle name="Input 4 2 6 2 6" xfId="14632"/>
    <cellStyle name="Input 4 2 6 3" xfId="14633"/>
    <cellStyle name="Input 4 2 6 3 2" xfId="14634"/>
    <cellStyle name="Input 4 2 6 3 3" xfId="14635"/>
    <cellStyle name="Input 4 2 6 3 4" xfId="14636"/>
    <cellStyle name="Input 4 2 6 3 5" xfId="14637"/>
    <cellStyle name="Input 4 2 6 3 6" xfId="14638"/>
    <cellStyle name="Input 4 2 6 4" xfId="14639"/>
    <cellStyle name="Input 4 2 6 5" xfId="14640"/>
    <cellStyle name="Input 4 2 6 6" xfId="14641"/>
    <cellStyle name="Input 4 2 6 7" xfId="14642"/>
    <cellStyle name="Input 4 2 6 8" xfId="14643"/>
    <cellStyle name="Input 4 2 7" xfId="14644"/>
    <cellStyle name="Input 4 2 7 2" xfId="14645"/>
    <cellStyle name="Input 4 2 7 3" xfId="14646"/>
    <cellStyle name="Input 4 2 7 4" xfId="14647"/>
    <cellStyle name="Input 4 2 7 5" xfId="14648"/>
    <cellStyle name="Input 4 2 7 6" xfId="14649"/>
    <cellStyle name="Input 4 2 8" xfId="14650"/>
    <cellStyle name="Input 4 2 8 2" xfId="14651"/>
    <cellStyle name="Input 4 2 8 3" xfId="14652"/>
    <cellStyle name="Input 4 2 8 4" xfId="14653"/>
    <cellStyle name="Input 4 2 8 5" xfId="14654"/>
    <cellStyle name="Input 4 2 8 6" xfId="14655"/>
    <cellStyle name="Input 4 2 9" xfId="14656"/>
    <cellStyle name="Input 4 3" xfId="14657"/>
    <cellStyle name="Input 4 3 10" xfId="14658"/>
    <cellStyle name="Input 4 3 11" xfId="14659"/>
    <cellStyle name="Input 4 3 12" xfId="14660"/>
    <cellStyle name="Input 4 3 2" xfId="14661"/>
    <cellStyle name="Input 4 3 2 10" xfId="14662"/>
    <cellStyle name="Input 4 3 2 11" xfId="14663"/>
    <cellStyle name="Input 4 3 2 2" xfId="14664"/>
    <cellStyle name="Input 4 3 2 2 10" xfId="14665"/>
    <cellStyle name="Input 4 3 2 2 2" xfId="14666"/>
    <cellStyle name="Input 4 3 2 2 2 2" xfId="14667"/>
    <cellStyle name="Input 4 3 2 2 2 2 2" xfId="14668"/>
    <cellStyle name="Input 4 3 2 2 2 2 2 2" xfId="14669"/>
    <cellStyle name="Input 4 3 2 2 2 2 2 3" xfId="14670"/>
    <cellStyle name="Input 4 3 2 2 2 2 2 4" xfId="14671"/>
    <cellStyle name="Input 4 3 2 2 2 2 2 5" xfId="14672"/>
    <cellStyle name="Input 4 3 2 2 2 2 2 6" xfId="14673"/>
    <cellStyle name="Input 4 3 2 2 2 2 3" xfId="14674"/>
    <cellStyle name="Input 4 3 2 2 2 2 3 2" xfId="14675"/>
    <cellStyle name="Input 4 3 2 2 2 2 3 3" xfId="14676"/>
    <cellStyle name="Input 4 3 2 2 2 2 3 4" xfId="14677"/>
    <cellStyle name="Input 4 3 2 2 2 2 3 5" xfId="14678"/>
    <cellStyle name="Input 4 3 2 2 2 2 3 6" xfId="14679"/>
    <cellStyle name="Input 4 3 2 2 2 2 4" xfId="14680"/>
    <cellStyle name="Input 4 3 2 2 2 2 5" xfId="14681"/>
    <cellStyle name="Input 4 3 2 2 2 2 6" xfId="14682"/>
    <cellStyle name="Input 4 3 2 2 2 2 7" xfId="14683"/>
    <cellStyle name="Input 4 3 2 2 2 2 8" xfId="14684"/>
    <cellStyle name="Input 4 3 2 2 2 3" xfId="14685"/>
    <cellStyle name="Input 4 3 2 2 2 3 2" xfId="14686"/>
    <cellStyle name="Input 4 3 2 2 2 3 3" xfId="14687"/>
    <cellStyle name="Input 4 3 2 2 2 3 4" xfId="14688"/>
    <cellStyle name="Input 4 3 2 2 2 3 5" xfId="14689"/>
    <cellStyle name="Input 4 3 2 2 2 3 6" xfId="14690"/>
    <cellStyle name="Input 4 3 2 2 2 4" xfId="14691"/>
    <cellStyle name="Input 4 3 2 2 2 4 2" xfId="14692"/>
    <cellStyle name="Input 4 3 2 2 2 4 3" xfId="14693"/>
    <cellStyle name="Input 4 3 2 2 2 4 4" xfId="14694"/>
    <cellStyle name="Input 4 3 2 2 2 4 5" xfId="14695"/>
    <cellStyle name="Input 4 3 2 2 2 4 6" xfId="14696"/>
    <cellStyle name="Input 4 3 2 2 2 5" xfId="14697"/>
    <cellStyle name="Input 4 3 2 2 2 6" xfId="14698"/>
    <cellStyle name="Input 4 3 2 2 2 7" xfId="14699"/>
    <cellStyle name="Input 4 3 2 2 2 8" xfId="14700"/>
    <cellStyle name="Input 4 3 2 2 2 9" xfId="14701"/>
    <cellStyle name="Input 4 3 2 2 3" xfId="14702"/>
    <cellStyle name="Input 4 3 2 2 3 2" xfId="14703"/>
    <cellStyle name="Input 4 3 2 2 3 2 2" xfId="14704"/>
    <cellStyle name="Input 4 3 2 2 3 2 3" xfId="14705"/>
    <cellStyle name="Input 4 3 2 2 3 2 4" xfId="14706"/>
    <cellStyle name="Input 4 3 2 2 3 2 5" xfId="14707"/>
    <cellStyle name="Input 4 3 2 2 3 2 6" xfId="14708"/>
    <cellStyle name="Input 4 3 2 2 3 3" xfId="14709"/>
    <cellStyle name="Input 4 3 2 2 3 3 2" xfId="14710"/>
    <cellStyle name="Input 4 3 2 2 3 3 3" xfId="14711"/>
    <cellStyle name="Input 4 3 2 2 3 3 4" xfId="14712"/>
    <cellStyle name="Input 4 3 2 2 3 3 5" xfId="14713"/>
    <cellStyle name="Input 4 3 2 2 3 3 6" xfId="14714"/>
    <cellStyle name="Input 4 3 2 2 3 4" xfId="14715"/>
    <cellStyle name="Input 4 3 2 2 3 5" xfId="14716"/>
    <cellStyle name="Input 4 3 2 2 3 6" xfId="14717"/>
    <cellStyle name="Input 4 3 2 2 3 7" xfId="14718"/>
    <cellStyle name="Input 4 3 2 2 3 8" xfId="14719"/>
    <cellStyle name="Input 4 3 2 2 4" xfId="14720"/>
    <cellStyle name="Input 4 3 2 2 4 2" xfId="14721"/>
    <cellStyle name="Input 4 3 2 2 4 3" xfId="14722"/>
    <cellStyle name="Input 4 3 2 2 4 4" xfId="14723"/>
    <cellStyle name="Input 4 3 2 2 4 5" xfId="14724"/>
    <cellStyle name="Input 4 3 2 2 4 6" xfId="14725"/>
    <cellStyle name="Input 4 3 2 2 5" xfId="14726"/>
    <cellStyle name="Input 4 3 2 2 5 2" xfId="14727"/>
    <cellStyle name="Input 4 3 2 2 5 3" xfId="14728"/>
    <cellStyle name="Input 4 3 2 2 5 4" xfId="14729"/>
    <cellStyle name="Input 4 3 2 2 5 5" xfId="14730"/>
    <cellStyle name="Input 4 3 2 2 5 6" xfId="14731"/>
    <cellStyle name="Input 4 3 2 2 6" xfId="14732"/>
    <cellStyle name="Input 4 3 2 2 7" xfId="14733"/>
    <cellStyle name="Input 4 3 2 2 8" xfId="14734"/>
    <cellStyle name="Input 4 3 2 2 9" xfId="14735"/>
    <cellStyle name="Input 4 3 2 3" xfId="14736"/>
    <cellStyle name="Input 4 3 2 3 2" xfId="14737"/>
    <cellStyle name="Input 4 3 2 3 2 2" xfId="14738"/>
    <cellStyle name="Input 4 3 2 3 2 2 2" xfId="14739"/>
    <cellStyle name="Input 4 3 2 3 2 2 3" xfId="14740"/>
    <cellStyle name="Input 4 3 2 3 2 2 4" xfId="14741"/>
    <cellStyle name="Input 4 3 2 3 2 2 5" xfId="14742"/>
    <cellStyle name="Input 4 3 2 3 2 2 6" xfId="14743"/>
    <cellStyle name="Input 4 3 2 3 2 3" xfId="14744"/>
    <cellStyle name="Input 4 3 2 3 2 3 2" xfId="14745"/>
    <cellStyle name="Input 4 3 2 3 2 3 3" xfId="14746"/>
    <cellStyle name="Input 4 3 2 3 2 3 4" xfId="14747"/>
    <cellStyle name="Input 4 3 2 3 2 3 5" xfId="14748"/>
    <cellStyle name="Input 4 3 2 3 2 3 6" xfId="14749"/>
    <cellStyle name="Input 4 3 2 3 2 4" xfId="14750"/>
    <cellStyle name="Input 4 3 2 3 2 5" xfId="14751"/>
    <cellStyle name="Input 4 3 2 3 2 6" xfId="14752"/>
    <cellStyle name="Input 4 3 2 3 2 7" xfId="14753"/>
    <cellStyle name="Input 4 3 2 3 2 8" xfId="14754"/>
    <cellStyle name="Input 4 3 2 3 3" xfId="14755"/>
    <cellStyle name="Input 4 3 2 3 3 2" xfId="14756"/>
    <cellStyle name="Input 4 3 2 3 3 3" xfId="14757"/>
    <cellStyle name="Input 4 3 2 3 3 4" xfId="14758"/>
    <cellStyle name="Input 4 3 2 3 3 5" xfId="14759"/>
    <cellStyle name="Input 4 3 2 3 3 6" xfId="14760"/>
    <cellStyle name="Input 4 3 2 3 4" xfId="14761"/>
    <cellStyle name="Input 4 3 2 3 4 2" xfId="14762"/>
    <cellStyle name="Input 4 3 2 3 4 3" xfId="14763"/>
    <cellStyle name="Input 4 3 2 3 4 4" xfId="14764"/>
    <cellStyle name="Input 4 3 2 3 4 5" xfId="14765"/>
    <cellStyle name="Input 4 3 2 3 4 6" xfId="14766"/>
    <cellStyle name="Input 4 3 2 3 5" xfId="14767"/>
    <cellStyle name="Input 4 3 2 3 6" xfId="14768"/>
    <cellStyle name="Input 4 3 2 3 7" xfId="14769"/>
    <cellStyle name="Input 4 3 2 3 8" xfId="14770"/>
    <cellStyle name="Input 4 3 2 3 9" xfId="14771"/>
    <cellStyle name="Input 4 3 2 4" xfId="14772"/>
    <cellStyle name="Input 4 3 2 4 2" xfId="14773"/>
    <cellStyle name="Input 4 3 2 4 2 2" xfId="14774"/>
    <cellStyle name="Input 4 3 2 4 2 3" xfId="14775"/>
    <cellStyle name="Input 4 3 2 4 2 4" xfId="14776"/>
    <cellStyle name="Input 4 3 2 4 2 5" xfId="14777"/>
    <cellStyle name="Input 4 3 2 4 2 6" xfId="14778"/>
    <cellStyle name="Input 4 3 2 4 3" xfId="14779"/>
    <cellStyle name="Input 4 3 2 4 3 2" xfId="14780"/>
    <cellStyle name="Input 4 3 2 4 3 3" xfId="14781"/>
    <cellStyle name="Input 4 3 2 4 3 4" xfId="14782"/>
    <cellStyle name="Input 4 3 2 4 3 5" xfId="14783"/>
    <cellStyle name="Input 4 3 2 4 3 6" xfId="14784"/>
    <cellStyle name="Input 4 3 2 4 4" xfId="14785"/>
    <cellStyle name="Input 4 3 2 4 5" xfId="14786"/>
    <cellStyle name="Input 4 3 2 4 6" xfId="14787"/>
    <cellStyle name="Input 4 3 2 4 7" xfId="14788"/>
    <cellStyle name="Input 4 3 2 4 8" xfId="14789"/>
    <cellStyle name="Input 4 3 2 5" xfId="14790"/>
    <cellStyle name="Input 4 3 2 5 2" xfId="14791"/>
    <cellStyle name="Input 4 3 2 5 3" xfId="14792"/>
    <cellStyle name="Input 4 3 2 5 4" xfId="14793"/>
    <cellStyle name="Input 4 3 2 5 5" xfId="14794"/>
    <cellStyle name="Input 4 3 2 5 6" xfId="14795"/>
    <cellStyle name="Input 4 3 2 6" xfId="14796"/>
    <cellStyle name="Input 4 3 2 6 2" xfId="14797"/>
    <cellStyle name="Input 4 3 2 6 3" xfId="14798"/>
    <cellStyle name="Input 4 3 2 6 4" xfId="14799"/>
    <cellStyle name="Input 4 3 2 6 5" xfId="14800"/>
    <cellStyle name="Input 4 3 2 6 6" xfId="14801"/>
    <cellStyle name="Input 4 3 2 7" xfId="14802"/>
    <cellStyle name="Input 4 3 2 8" xfId="14803"/>
    <cellStyle name="Input 4 3 2 9" xfId="14804"/>
    <cellStyle name="Input 4 3 3" xfId="14805"/>
    <cellStyle name="Input 4 3 3 10" xfId="14806"/>
    <cellStyle name="Input 4 3 3 2" xfId="14807"/>
    <cellStyle name="Input 4 3 3 2 2" xfId="14808"/>
    <cellStyle name="Input 4 3 3 2 2 2" xfId="14809"/>
    <cellStyle name="Input 4 3 3 2 2 2 2" xfId="14810"/>
    <cellStyle name="Input 4 3 3 2 2 2 3" xfId="14811"/>
    <cellStyle name="Input 4 3 3 2 2 2 4" xfId="14812"/>
    <cellStyle name="Input 4 3 3 2 2 2 5" xfId="14813"/>
    <cellStyle name="Input 4 3 3 2 2 2 6" xfId="14814"/>
    <cellStyle name="Input 4 3 3 2 2 3" xfId="14815"/>
    <cellStyle name="Input 4 3 3 2 2 3 2" xfId="14816"/>
    <cellStyle name="Input 4 3 3 2 2 3 3" xfId="14817"/>
    <cellStyle name="Input 4 3 3 2 2 3 4" xfId="14818"/>
    <cellStyle name="Input 4 3 3 2 2 3 5" xfId="14819"/>
    <cellStyle name="Input 4 3 3 2 2 3 6" xfId="14820"/>
    <cellStyle name="Input 4 3 3 2 2 4" xfId="14821"/>
    <cellStyle name="Input 4 3 3 2 2 5" xfId="14822"/>
    <cellStyle name="Input 4 3 3 2 2 6" xfId="14823"/>
    <cellStyle name="Input 4 3 3 2 2 7" xfId="14824"/>
    <cellStyle name="Input 4 3 3 2 2 8" xfId="14825"/>
    <cellStyle name="Input 4 3 3 2 3" xfId="14826"/>
    <cellStyle name="Input 4 3 3 2 3 2" xfId="14827"/>
    <cellStyle name="Input 4 3 3 2 3 3" xfId="14828"/>
    <cellStyle name="Input 4 3 3 2 3 4" xfId="14829"/>
    <cellStyle name="Input 4 3 3 2 3 5" xfId="14830"/>
    <cellStyle name="Input 4 3 3 2 3 6" xfId="14831"/>
    <cellStyle name="Input 4 3 3 2 4" xfId="14832"/>
    <cellStyle name="Input 4 3 3 2 4 2" xfId="14833"/>
    <cellStyle name="Input 4 3 3 2 4 3" xfId="14834"/>
    <cellStyle name="Input 4 3 3 2 4 4" xfId="14835"/>
    <cellStyle name="Input 4 3 3 2 4 5" xfId="14836"/>
    <cellStyle name="Input 4 3 3 2 4 6" xfId="14837"/>
    <cellStyle name="Input 4 3 3 2 5" xfId="14838"/>
    <cellStyle name="Input 4 3 3 2 6" xfId="14839"/>
    <cellStyle name="Input 4 3 3 2 7" xfId="14840"/>
    <cellStyle name="Input 4 3 3 2 8" xfId="14841"/>
    <cellStyle name="Input 4 3 3 2 9" xfId="14842"/>
    <cellStyle name="Input 4 3 3 3" xfId="14843"/>
    <cellStyle name="Input 4 3 3 3 2" xfId="14844"/>
    <cellStyle name="Input 4 3 3 3 2 2" xfId="14845"/>
    <cellStyle name="Input 4 3 3 3 2 3" xfId="14846"/>
    <cellStyle name="Input 4 3 3 3 2 4" xfId="14847"/>
    <cellStyle name="Input 4 3 3 3 2 5" xfId="14848"/>
    <cellStyle name="Input 4 3 3 3 2 6" xfId="14849"/>
    <cellStyle name="Input 4 3 3 3 3" xfId="14850"/>
    <cellStyle name="Input 4 3 3 3 3 2" xfId="14851"/>
    <cellStyle name="Input 4 3 3 3 3 3" xfId="14852"/>
    <cellStyle name="Input 4 3 3 3 3 4" xfId="14853"/>
    <cellStyle name="Input 4 3 3 3 3 5" xfId="14854"/>
    <cellStyle name="Input 4 3 3 3 3 6" xfId="14855"/>
    <cellStyle name="Input 4 3 3 3 4" xfId="14856"/>
    <cellStyle name="Input 4 3 3 3 5" xfId="14857"/>
    <cellStyle name="Input 4 3 3 3 6" xfId="14858"/>
    <cellStyle name="Input 4 3 3 3 7" xfId="14859"/>
    <cellStyle name="Input 4 3 3 3 8" xfId="14860"/>
    <cellStyle name="Input 4 3 3 4" xfId="14861"/>
    <cellStyle name="Input 4 3 3 4 2" xfId="14862"/>
    <cellStyle name="Input 4 3 3 4 3" xfId="14863"/>
    <cellStyle name="Input 4 3 3 4 4" xfId="14864"/>
    <cellStyle name="Input 4 3 3 4 5" xfId="14865"/>
    <cellStyle name="Input 4 3 3 4 6" xfId="14866"/>
    <cellStyle name="Input 4 3 3 5" xfId="14867"/>
    <cellStyle name="Input 4 3 3 5 2" xfId="14868"/>
    <cellStyle name="Input 4 3 3 5 3" xfId="14869"/>
    <cellStyle name="Input 4 3 3 5 4" xfId="14870"/>
    <cellStyle name="Input 4 3 3 5 5" xfId="14871"/>
    <cellStyle name="Input 4 3 3 5 6" xfId="14872"/>
    <cellStyle name="Input 4 3 3 6" xfId="14873"/>
    <cellStyle name="Input 4 3 3 7" xfId="14874"/>
    <cellStyle name="Input 4 3 3 8" xfId="14875"/>
    <cellStyle name="Input 4 3 3 9" xfId="14876"/>
    <cellStyle name="Input 4 3 4" xfId="14877"/>
    <cellStyle name="Input 4 3 4 2" xfId="14878"/>
    <cellStyle name="Input 4 3 4 2 2" xfId="14879"/>
    <cellStyle name="Input 4 3 4 2 2 2" xfId="14880"/>
    <cellStyle name="Input 4 3 4 2 2 3" xfId="14881"/>
    <cellStyle name="Input 4 3 4 2 2 4" xfId="14882"/>
    <cellStyle name="Input 4 3 4 2 2 5" xfId="14883"/>
    <cellStyle name="Input 4 3 4 2 2 6" xfId="14884"/>
    <cellStyle name="Input 4 3 4 2 3" xfId="14885"/>
    <cellStyle name="Input 4 3 4 2 3 2" xfId="14886"/>
    <cellStyle name="Input 4 3 4 2 3 3" xfId="14887"/>
    <cellStyle name="Input 4 3 4 2 3 4" xfId="14888"/>
    <cellStyle name="Input 4 3 4 2 3 5" xfId="14889"/>
    <cellStyle name="Input 4 3 4 2 3 6" xfId="14890"/>
    <cellStyle name="Input 4 3 4 2 4" xfId="14891"/>
    <cellStyle name="Input 4 3 4 2 5" xfId="14892"/>
    <cellStyle name="Input 4 3 4 2 6" xfId="14893"/>
    <cellStyle name="Input 4 3 4 2 7" xfId="14894"/>
    <cellStyle name="Input 4 3 4 2 8" xfId="14895"/>
    <cellStyle name="Input 4 3 4 3" xfId="14896"/>
    <cellStyle name="Input 4 3 4 3 2" xfId="14897"/>
    <cellStyle name="Input 4 3 4 3 3" xfId="14898"/>
    <cellStyle name="Input 4 3 4 3 4" xfId="14899"/>
    <cellStyle name="Input 4 3 4 3 5" xfId="14900"/>
    <cellStyle name="Input 4 3 4 3 6" xfId="14901"/>
    <cellStyle name="Input 4 3 4 4" xfId="14902"/>
    <cellStyle name="Input 4 3 4 4 2" xfId="14903"/>
    <cellStyle name="Input 4 3 4 4 3" xfId="14904"/>
    <cellStyle name="Input 4 3 4 4 4" xfId="14905"/>
    <cellStyle name="Input 4 3 4 4 5" xfId="14906"/>
    <cellStyle name="Input 4 3 4 4 6" xfId="14907"/>
    <cellStyle name="Input 4 3 4 5" xfId="14908"/>
    <cellStyle name="Input 4 3 4 6" xfId="14909"/>
    <cellStyle name="Input 4 3 4 7" xfId="14910"/>
    <cellStyle name="Input 4 3 4 8" xfId="14911"/>
    <cellStyle name="Input 4 3 4 9" xfId="14912"/>
    <cellStyle name="Input 4 3 5" xfId="14913"/>
    <cellStyle name="Input 4 3 5 2" xfId="14914"/>
    <cellStyle name="Input 4 3 5 2 2" xfId="14915"/>
    <cellStyle name="Input 4 3 5 2 3" xfId="14916"/>
    <cellStyle name="Input 4 3 5 2 4" xfId="14917"/>
    <cellStyle name="Input 4 3 5 2 5" xfId="14918"/>
    <cellStyle name="Input 4 3 5 2 6" xfId="14919"/>
    <cellStyle name="Input 4 3 5 3" xfId="14920"/>
    <cellStyle name="Input 4 3 5 3 2" xfId="14921"/>
    <cellStyle name="Input 4 3 5 3 3" xfId="14922"/>
    <cellStyle name="Input 4 3 5 3 4" xfId="14923"/>
    <cellStyle name="Input 4 3 5 3 5" xfId="14924"/>
    <cellStyle name="Input 4 3 5 3 6" xfId="14925"/>
    <cellStyle name="Input 4 3 5 4" xfId="14926"/>
    <cellStyle name="Input 4 3 5 5" xfId="14927"/>
    <cellStyle name="Input 4 3 5 6" xfId="14928"/>
    <cellStyle name="Input 4 3 5 7" xfId="14929"/>
    <cellStyle name="Input 4 3 5 8" xfId="14930"/>
    <cellStyle name="Input 4 3 6" xfId="14931"/>
    <cellStyle name="Input 4 3 6 2" xfId="14932"/>
    <cellStyle name="Input 4 3 6 3" xfId="14933"/>
    <cellStyle name="Input 4 3 6 4" xfId="14934"/>
    <cellStyle name="Input 4 3 6 5" xfId="14935"/>
    <cellStyle name="Input 4 3 6 6" xfId="14936"/>
    <cellStyle name="Input 4 3 7" xfId="14937"/>
    <cellStyle name="Input 4 3 7 2" xfId="14938"/>
    <cellStyle name="Input 4 3 7 3" xfId="14939"/>
    <cellStyle name="Input 4 3 7 4" xfId="14940"/>
    <cellStyle name="Input 4 3 7 5" xfId="14941"/>
    <cellStyle name="Input 4 3 7 6" xfId="14942"/>
    <cellStyle name="Input 4 3 8" xfId="14943"/>
    <cellStyle name="Input 4 3 9" xfId="14944"/>
    <cellStyle name="Input 4 4" xfId="14945"/>
    <cellStyle name="Input 4 4 10" xfId="14946"/>
    <cellStyle name="Input 4 4 11" xfId="14947"/>
    <cellStyle name="Input 4 4 2" xfId="14948"/>
    <cellStyle name="Input 4 4 2 10" xfId="14949"/>
    <cellStyle name="Input 4 4 2 2" xfId="14950"/>
    <cellStyle name="Input 4 4 2 2 2" xfId="14951"/>
    <cellStyle name="Input 4 4 2 2 2 2" xfId="14952"/>
    <cellStyle name="Input 4 4 2 2 2 2 2" xfId="14953"/>
    <cellStyle name="Input 4 4 2 2 2 2 3" xfId="14954"/>
    <cellStyle name="Input 4 4 2 2 2 2 4" xfId="14955"/>
    <cellStyle name="Input 4 4 2 2 2 2 5" xfId="14956"/>
    <cellStyle name="Input 4 4 2 2 2 2 6" xfId="14957"/>
    <cellStyle name="Input 4 4 2 2 2 3" xfId="14958"/>
    <cellStyle name="Input 4 4 2 2 2 3 2" xfId="14959"/>
    <cellStyle name="Input 4 4 2 2 2 3 3" xfId="14960"/>
    <cellStyle name="Input 4 4 2 2 2 3 4" xfId="14961"/>
    <cellStyle name="Input 4 4 2 2 2 3 5" xfId="14962"/>
    <cellStyle name="Input 4 4 2 2 2 3 6" xfId="14963"/>
    <cellStyle name="Input 4 4 2 2 2 4" xfId="14964"/>
    <cellStyle name="Input 4 4 2 2 2 5" xfId="14965"/>
    <cellStyle name="Input 4 4 2 2 2 6" xfId="14966"/>
    <cellStyle name="Input 4 4 2 2 2 7" xfId="14967"/>
    <cellStyle name="Input 4 4 2 2 2 8" xfId="14968"/>
    <cellStyle name="Input 4 4 2 2 3" xfId="14969"/>
    <cellStyle name="Input 4 4 2 2 3 2" xfId="14970"/>
    <cellStyle name="Input 4 4 2 2 3 3" xfId="14971"/>
    <cellStyle name="Input 4 4 2 2 3 4" xfId="14972"/>
    <cellStyle name="Input 4 4 2 2 3 5" xfId="14973"/>
    <cellStyle name="Input 4 4 2 2 3 6" xfId="14974"/>
    <cellStyle name="Input 4 4 2 2 4" xfId="14975"/>
    <cellStyle name="Input 4 4 2 2 4 2" xfId="14976"/>
    <cellStyle name="Input 4 4 2 2 4 3" xfId="14977"/>
    <cellStyle name="Input 4 4 2 2 4 4" xfId="14978"/>
    <cellStyle name="Input 4 4 2 2 4 5" xfId="14979"/>
    <cellStyle name="Input 4 4 2 2 4 6" xfId="14980"/>
    <cellStyle name="Input 4 4 2 2 5" xfId="14981"/>
    <cellStyle name="Input 4 4 2 2 6" xfId="14982"/>
    <cellStyle name="Input 4 4 2 2 7" xfId="14983"/>
    <cellStyle name="Input 4 4 2 2 8" xfId="14984"/>
    <cellStyle name="Input 4 4 2 2 9" xfId="14985"/>
    <cellStyle name="Input 4 4 2 3" xfId="14986"/>
    <cellStyle name="Input 4 4 2 3 2" xfId="14987"/>
    <cellStyle name="Input 4 4 2 3 2 2" xfId="14988"/>
    <cellStyle name="Input 4 4 2 3 2 3" xfId="14989"/>
    <cellStyle name="Input 4 4 2 3 2 4" xfId="14990"/>
    <cellStyle name="Input 4 4 2 3 2 5" xfId="14991"/>
    <cellStyle name="Input 4 4 2 3 2 6" xfId="14992"/>
    <cellStyle name="Input 4 4 2 3 3" xfId="14993"/>
    <cellStyle name="Input 4 4 2 3 3 2" xfId="14994"/>
    <cellStyle name="Input 4 4 2 3 3 3" xfId="14995"/>
    <cellStyle name="Input 4 4 2 3 3 4" xfId="14996"/>
    <cellStyle name="Input 4 4 2 3 3 5" xfId="14997"/>
    <cellStyle name="Input 4 4 2 3 3 6" xfId="14998"/>
    <cellStyle name="Input 4 4 2 3 4" xfId="14999"/>
    <cellStyle name="Input 4 4 2 3 5" xfId="15000"/>
    <cellStyle name="Input 4 4 2 3 6" xfId="15001"/>
    <cellStyle name="Input 4 4 2 3 7" xfId="15002"/>
    <cellStyle name="Input 4 4 2 3 8" xfId="15003"/>
    <cellStyle name="Input 4 4 2 4" xfId="15004"/>
    <cellStyle name="Input 4 4 2 4 2" xfId="15005"/>
    <cellStyle name="Input 4 4 2 4 3" xfId="15006"/>
    <cellStyle name="Input 4 4 2 4 4" xfId="15007"/>
    <cellStyle name="Input 4 4 2 4 5" xfId="15008"/>
    <cellStyle name="Input 4 4 2 4 6" xfId="15009"/>
    <cellStyle name="Input 4 4 2 5" xfId="15010"/>
    <cellStyle name="Input 4 4 2 5 2" xfId="15011"/>
    <cellStyle name="Input 4 4 2 5 3" xfId="15012"/>
    <cellStyle name="Input 4 4 2 5 4" xfId="15013"/>
    <cellStyle name="Input 4 4 2 5 5" xfId="15014"/>
    <cellStyle name="Input 4 4 2 5 6" xfId="15015"/>
    <cellStyle name="Input 4 4 2 6" xfId="15016"/>
    <cellStyle name="Input 4 4 2 7" xfId="15017"/>
    <cellStyle name="Input 4 4 2 8" xfId="15018"/>
    <cellStyle name="Input 4 4 2 9" xfId="15019"/>
    <cellStyle name="Input 4 4 3" xfId="15020"/>
    <cellStyle name="Input 4 4 3 2" xfId="15021"/>
    <cellStyle name="Input 4 4 3 2 2" xfId="15022"/>
    <cellStyle name="Input 4 4 3 2 2 2" xfId="15023"/>
    <cellStyle name="Input 4 4 3 2 2 3" xfId="15024"/>
    <cellStyle name="Input 4 4 3 2 2 4" xfId="15025"/>
    <cellStyle name="Input 4 4 3 2 2 5" xfId="15026"/>
    <cellStyle name="Input 4 4 3 2 2 6" xfId="15027"/>
    <cellStyle name="Input 4 4 3 2 3" xfId="15028"/>
    <cellStyle name="Input 4 4 3 2 3 2" xfId="15029"/>
    <cellStyle name="Input 4 4 3 2 3 3" xfId="15030"/>
    <cellStyle name="Input 4 4 3 2 3 4" xfId="15031"/>
    <cellStyle name="Input 4 4 3 2 3 5" xfId="15032"/>
    <cellStyle name="Input 4 4 3 2 3 6" xfId="15033"/>
    <cellStyle name="Input 4 4 3 2 4" xfId="15034"/>
    <cellStyle name="Input 4 4 3 2 5" xfId="15035"/>
    <cellStyle name="Input 4 4 3 2 6" xfId="15036"/>
    <cellStyle name="Input 4 4 3 2 7" xfId="15037"/>
    <cellStyle name="Input 4 4 3 2 8" xfId="15038"/>
    <cellStyle name="Input 4 4 3 3" xfId="15039"/>
    <cellStyle name="Input 4 4 3 3 2" xfId="15040"/>
    <cellStyle name="Input 4 4 3 3 3" xfId="15041"/>
    <cellStyle name="Input 4 4 3 3 4" xfId="15042"/>
    <cellStyle name="Input 4 4 3 3 5" xfId="15043"/>
    <cellStyle name="Input 4 4 3 3 6" xfId="15044"/>
    <cellStyle name="Input 4 4 3 4" xfId="15045"/>
    <cellStyle name="Input 4 4 3 4 2" xfId="15046"/>
    <cellStyle name="Input 4 4 3 4 3" xfId="15047"/>
    <cellStyle name="Input 4 4 3 4 4" xfId="15048"/>
    <cellStyle name="Input 4 4 3 4 5" xfId="15049"/>
    <cellStyle name="Input 4 4 3 4 6" xfId="15050"/>
    <cellStyle name="Input 4 4 3 5" xfId="15051"/>
    <cellStyle name="Input 4 4 3 6" xfId="15052"/>
    <cellStyle name="Input 4 4 3 7" xfId="15053"/>
    <cellStyle name="Input 4 4 3 8" xfId="15054"/>
    <cellStyle name="Input 4 4 3 9" xfId="15055"/>
    <cellStyle name="Input 4 4 4" xfId="15056"/>
    <cellStyle name="Input 4 4 4 2" xfId="15057"/>
    <cellStyle name="Input 4 4 4 2 2" xfId="15058"/>
    <cellStyle name="Input 4 4 4 2 3" xfId="15059"/>
    <cellStyle name="Input 4 4 4 2 4" xfId="15060"/>
    <cellStyle name="Input 4 4 4 2 5" xfId="15061"/>
    <cellStyle name="Input 4 4 4 2 6" xfId="15062"/>
    <cellStyle name="Input 4 4 4 3" xfId="15063"/>
    <cellStyle name="Input 4 4 4 3 2" xfId="15064"/>
    <cellStyle name="Input 4 4 4 3 3" xfId="15065"/>
    <cellStyle name="Input 4 4 4 3 4" xfId="15066"/>
    <cellStyle name="Input 4 4 4 3 5" xfId="15067"/>
    <cellStyle name="Input 4 4 4 3 6" xfId="15068"/>
    <cellStyle name="Input 4 4 4 4" xfId="15069"/>
    <cellStyle name="Input 4 4 4 5" xfId="15070"/>
    <cellStyle name="Input 4 4 4 6" xfId="15071"/>
    <cellStyle name="Input 4 4 4 7" xfId="15072"/>
    <cellStyle name="Input 4 4 4 8" xfId="15073"/>
    <cellStyle name="Input 4 4 5" xfId="15074"/>
    <cellStyle name="Input 4 4 5 2" xfId="15075"/>
    <cellStyle name="Input 4 4 5 3" xfId="15076"/>
    <cellStyle name="Input 4 4 5 4" xfId="15077"/>
    <cellStyle name="Input 4 4 5 5" xfId="15078"/>
    <cellStyle name="Input 4 4 5 6" xfId="15079"/>
    <cellStyle name="Input 4 4 6" xfId="15080"/>
    <cellStyle name="Input 4 4 6 2" xfId="15081"/>
    <cellStyle name="Input 4 4 6 3" xfId="15082"/>
    <cellStyle name="Input 4 4 6 4" xfId="15083"/>
    <cellStyle name="Input 4 4 6 5" xfId="15084"/>
    <cellStyle name="Input 4 4 6 6" xfId="15085"/>
    <cellStyle name="Input 4 4 7" xfId="15086"/>
    <cellStyle name="Input 4 4 8" xfId="15087"/>
    <cellStyle name="Input 4 4 9" xfId="15088"/>
    <cellStyle name="Input 4 5" xfId="15089"/>
    <cellStyle name="Input 4 5 10" xfId="15090"/>
    <cellStyle name="Input 4 5 2" xfId="15091"/>
    <cellStyle name="Input 4 5 2 2" xfId="15092"/>
    <cellStyle name="Input 4 5 2 2 2" xfId="15093"/>
    <cellStyle name="Input 4 5 2 2 2 2" xfId="15094"/>
    <cellStyle name="Input 4 5 2 2 2 3" xfId="15095"/>
    <cellStyle name="Input 4 5 2 2 2 4" xfId="15096"/>
    <cellStyle name="Input 4 5 2 2 2 5" xfId="15097"/>
    <cellStyle name="Input 4 5 2 2 2 6" xfId="15098"/>
    <cellStyle name="Input 4 5 2 2 3" xfId="15099"/>
    <cellStyle name="Input 4 5 2 2 3 2" xfId="15100"/>
    <cellStyle name="Input 4 5 2 2 3 3" xfId="15101"/>
    <cellStyle name="Input 4 5 2 2 3 4" xfId="15102"/>
    <cellStyle name="Input 4 5 2 2 3 5" xfId="15103"/>
    <cellStyle name="Input 4 5 2 2 3 6" xfId="15104"/>
    <cellStyle name="Input 4 5 2 2 4" xfId="15105"/>
    <cellStyle name="Input 4 5 2 2 5" xfId="15106"/>
    <cellStyle name="Input 4 5 2 2 6" xfId="15107"/>
    <cellStyle name="Input 4 5 2 2 7" xfId="15108"/>
    <cellStyle name="Input 4 5 2 2 8" xfId="15109"/>
    <cellStyle name="Input 4 5 2 3" xfId="15110"/>
    <cellStyle name="Input 4 5 2 3 2" xfId="15111"/>
    <cellStyle name="Input 4 5 2 3 3" xfId="15112"/>
    <cellStyle name="Input 4 5 2 3 4" xfId="15113"/>
    <cellStyle name="Input 4 5 2 3 5" xfId="15114"/>
    <cellStyle name="Input 4 5 2 3 6" xfId="15115"/>
    <cellStyle name="Input 4 5 2 4" xfId="15116"/>
    <cellStyle name="Input 4 5 2 4 2" xfId="15117"/>
    <cellStyle name="Input 4 5 2 4 3" xfId="15118"/>
    <cellStyle name="Input 4 5 2 4 4" xfId="15119"/>
    <cellStyle name="Input 4 5 2 4 5" xfId="15120"/>
    <cellStyle name="Input 4 5 2 4 6" xfId="15121"/>
    <cellStyle name="Input 4 5 2 5" xfId="15122"/>
    <cellStyle name="Input 4 5 2 6" xfId="15123"/>
    <cellStyle name="Input 4 5 2 7" xfId="15124"/>
    <cellStyle name="Input 4 5 2 8" xfId="15125"/>
    <cellStyle name="Input 4 5 2 9" xfId="15126"/>
    <cellStyle name="Input 4 5 3" xfId="15127"/>
    <cellStyle name="Input 4 5 3 2" xfId="15128"/>
    <cellStyle name="Input 4 5 3 2 2" xfId="15129"/>
    <cellStyle name="Input 4 5 3 2 3" xfId="15130"/>
    <cellStyle name="Input 4 5 3 2 4" xfId="15131"/>
    <cellStyle name="Input 4 5 3 2 5" xfId="15132"/>
    <cellStyle name="Input 4 5 3 2 6" xfId="15133"/>
    <cellStyle name="Input 4 5 3 3" xfId="15134"/>
    <cellStyle name="Input 4 5 3 3 2" xfId="15135"/>
    <cellStyle name="Input 4 5 3 3 3" xfId="15136"/>
    <cellStyle name="Input 4 5 3 3 4" xfId="15137"/>
    <cellStyle name="Input 4 5 3 3 5" xfId="15138"/>
    <cellStyle name="Input 4 5 3 3 6" xfId="15139"/>
    <cellStyle name="Input 4 5 3 4" xfId="15140"/>
    <cellStyle name="Input 4 5 3 5" xfId="15141"/>
    <cellStyle name="Input 4 5 3 6" xfId="15142"/>
    <cellStyle name="Input 4 5 3 7" xfId="15143"/>
    <cellStyle name="Input 4 5 3 8" xfId="15144"/>
    <cellStyle name="Input 4 5 4" xfId="15145"/>
    <cellStyle name="Input 4 5 4 2" xfId="15146"/>
    <cellStyle name="Input 4 5 4 3" xfId="15147"/>
    <cellStyle name="Input 4 5 4 4" xfId="15148"/>
    <cellStyle name="Input 4 5 4 5" xfId="15149"/>
    <cellStyle name="Input 4 5 4 6" xfId="15150"/>
    <cellStyle name="Input 4 5 5" xfId="15151"/>
    <cellStyle name="Input 4 5 5 2" xfId="15152"/>
    <cellStyle name="Input 4 5 5 3" xfId="15153"/>
    <cellStyle name="Input 4 5 5 4" xfId="15154"/>
    <cellStyle name="Input 4 5 5 5" xfId="15155"/>
    <cellStyle name="Input 4 5 5 6" xfId="15156"/>
    <cellStyle name="Input 4 5 6" xfId="15157"/>
    <cellStyle name="Input 4 5 7" xfId="15158"/>
    <cellStyle name="Input 4 5 8" xfId="15159"/>
    <cellStyle name="Input 4 5 9" xfId="15160"/>
    <cellStyle name="Input 4 6" xfId="15161"/>
    <cellStyle name="Input 4 6 2" xfId="15162"/>
    <cellStyle name="Input 4 6 2 2" xfId="15163"/>
    <cellStyle name="Input 4 6 2 2 2" xfId="15164"/>
    <cellStyle name="Input 4 6 2 2 3" xfId="15165"/>
    <cellStyle name="Input 4 6 2 2 4" xfId="15166"/>
    <cellStyle name="Input 4 6 2 2 5" xfId="15167"/>
    <cellStyle name="Input 4 6 2 2 6" xfId="15168"/>
    <cellStyle name="Input 4 6 2 3" xfId="15169"/>
    <cellStyle name="Input 4 6 2 3 2" xfId="15170"/>
    <cellStyle name="Input 4 6 2 3 3" xfId="15171"/>
    <cellStyle name="Input 4 6 2 3 4" xfId="15172"/>
    <cellStyle name="Input 4 6 2 3 5" xfId="15173"/>
    <cellStyle name="Input 4 6 2 3 6" xfId="15174"/>
    <cellStyle name="Input 4 6 2 4" xfId="15175"/>
    <cellStyle name="Input 4 6 2 5" xfId="15176"/>
    <cellStyle name="Input 4 6 2 6" xfId="15177"/>
    <cellStyle name="Input 4 6 2 7" xfId="15178"/>
    <cellStyle name="Input 4 6 2 8" xfId="15179"/>
    <cellStyle name="Input 4 6 3" xfId="15180"/>
    <cellStyle name="Input 4 6 3 2" xfId="15181"/>
    <cellStyle name="Input 4 6 3 3" xfId="15182"/>
    <cellStyle name="Input 4 6 3 4" xfId="15183"/>
    <cellStyle name="Input 4 6 3 5" xfId="15184"/>
    <cellStyle name="Input 4 6 3 6" xfId="15185"/>
    <cellStyle name="Input 4 6 4" xfId="15186"/>
    <cellStyle name="Input 4 6 4 2" xfId="15187"/>
    <cellStyle name="Input 4 6 4 3" xfId="15188"/>
    <cellStyle name="Input 4 6 4 4" xfId="15189"/>
    <cellStyle name="Input 4 6 4 5" xfId="15190"/>
    <cellStyle name="Input 4 6 4 6" xfId="15191"/>
    <cellStyle name="Input 4 6 5" xfId="15192"/>
    <cellStyle name="Input 4 6 6" xfId="15193"/>
    <cellStyle name="Input 4 6 7" xfId="15194"/>
    <cellStyle name="Input 4 6 8" xfId="15195"/>
    <cellStyle name="Input 4 6 9" xfId="15196"/>
    <cellStyle name="Input 4 7" xfId="15197"/>
    <cellStyle name="Input 4 7 2" xfId="15198"/>
    <cellStyle name="Input 4 7 2 2" xfId="15199"/>
    <cellStyle name="Input 4 7 2 3" xfId="15200"/>
    <cellStyle name="Input 4 7 2 4" xfId="15201"/>
    <cellStyle name="Input 4 7 2 5" xfId="15202"/>
    <cellStyle name="Input 4 7 2 6" xfId="15203"/>
    <cellStyle name="Input 4 7 3" xfId="15204"/>
    <cellStyle name="Input 4 7 3 2" xfId="15205"/>
    <cellStyle name="Input 4 7 3 3" xfId="15206"/>
    <cellStyle name="Input 4 7 3 4" xfId="15207"/>
    <cellStyle name="Input 4 7 3 5" xfId="15208"/>
    <cellStyle name="Input 4 7 3 6" xfId="15209"/>
    <cellStyle name="Input 4 7 4" xfId="15210"/>
    <cellStyle name="Input 4 7 5" xfId="15211"/>
    <cellStyle name="Input 4 7 6" xfId="15212"/>
    <cellStyle name="Input 4 7 7" xfId="15213"/>
    <cellStyle name="Input 4 7 8" xfId="15214"/>
    <cellStyle name="Input 4 8" xfId="15215"/>
    <cellStyle name="Input 4 8 2" xfId="15216"/>
    <cellStyle name="Input 4 8 3" xfId="15217"/>
    <cellStyle name="Input 4 8 4" xfId="15218"/>
    <cellStyle name="Input 4 8 5" xfId="15219"/>
    <cellStyle name="Input 4 8 6" xfId="15220"/>
    <cellStyle name="Input 4 9" xfId="15221"/>
    <cellStyle name="Input 4 9 2" xfId="15222"/>
    <cellStyle name="Input 4 9 3" xfId="15223"/>
    <cellStyle name="Input 4 9 4" xfId="15224"/>
    <cellStyle name="Input 4 9 5" xfId="15225"/>
    <cellStyle name="Input 4 9 6" xfId="15226"/>
    <cellStyle name="Input 5" xfId="15227"/>
    <cellStyle name="Input 5 10" xfId="15228"/>
    <cellStyle name="Input 5 11" xfId="15229"/>
    <cellStyle name="Input 5 12" xfId="15230"/>
    <cellStyle name="Input 5 13" xfId="15231"/>
    <cellStyle name="Input 5 2" xfId="15232"/>
    <cellStyle name="Input 5 2 10" xfId="15233"/>
    <cellStyle name="Input 5 2 11" xfId="15234"/>
    <cellStyle name="Input 5 2 12" xfId="15235"/>
    <cellStyle name="Input 5 2 2" xfId="15236"/>
    <cellStyle name="Input 5 2 2 10" xfId="15237"/>
    <cellStyle name="Input 5 2 2 11" xfId="15238"/>
    <cellStyle name="Input 5 2 2 2" xfId="15239"/>
    <cellStyle name="Input 5 2 2 2 10" xfId="15240"/>
    <cellStyle name="Input 5 2 2 2 2" xfId="15241"/>
    <cellStyle name="Input 5 2 2 2 2 2" xfId="15242"/>
    <cellStyle name="Input 5 2 2 2 2 2 2" xfId="15243"/>
    <cellStyle name="Input 5 2 2 2 2 2 2 2" xfId="15244"/>
    <cellStyle name="Input 5 2 2 2 2 2 2 3" xfId="15245"/>
    <cellStyle name="Input 5 2 2 2 2 2 2 4" xfId="15246"/>
    <cellStyle name="Input 5 2 2 2 2 2 2 5" xfId="15247"/>
    <cellStyle name="Input 5 2 2 2 2 2 2 6" xfId="15248"/>
    <cellStyle name="Input 5 2 2 2 2 2 3" xfId="15249"/>
    <cellStyle name="Input 5 2 2 2 2 2 3 2" xfId="15250"/>
    <cellStyle name="Input 5 2 2 2 2 2 3 3" xfId="15251"/>
    <cellStyle name="Input 5 2 2 2 2 2 3 4" xfId="15252"/>
    <cellStyle name="Input 5 2 2 2 2 2 3 5" xfId="15253"/>
    <cellStyle name="Input 5 2 2 2 2 2 3 6" xfId="15254"/>
    <cellStyle name="Input 5 2 2 2 2 2 4" xfId="15255"/>
    <cellStyle name="Input 5 2 2 2 2 2 5" xfId="15256"/>
    <cellStyle name="Input 5 2 2 2 2 2 6" xfId="15257"/>
    <cellStyle name="Input 5 2 2 2 2 2 7" xfId="15258"/>
    <cellStyle name="Input 5 2 2 2 2 2 8" xfId="15259"/>
    <cellStyle name="Input 5 2 2 2 2 3" xfId="15260"/>
    <cellStyle name="Input 5 2 2 2 2 3 2" xfId="15261"/>
    <cellStyle name="Input 5 2 2 2 2 3 3" xfId="15262"/>
    <cellStyle name="Input 5 2 2 2 2 3 4" xfId="15263"/>
    <cellStyle name="Input 5 2 2 2 2 3 5" xfId="15264"/>
    <cellStyle name="Input 5 2 2 2 2 3 6" xfId="15265"/>
    <cellStyle name="Input 5 2 2 2 2 4" xfId="15266"/>
    <cellStyle name="Input 5 2 2 2 2 4 2" xfId="15267"/>
    <cellStyle name="Input 5 2 2 2 2 4 3" xfId="15268"/>
    <cellStyle name="Input 5 2 2 2 2 4 4" xfId="15269"/>
    <cellStyle name="Input 5 2 2 2 2 4 5" xfId="15270"/>
    <cellStyle name="Input 5 2 2 2 2 4 6" xfId="15271"/>
    <cellStyle name="Input 5 2 2 2 2 5" xfId="15272"/>
    <cellStyle name="Input 5 2 2 2 2 6" xfId="15273"/>
    <cellStyle name="Input 5 2 2 2 2 7" xfId="15274"/>
    <cellStyle name="Input 5 2 2 2 2 8" xfId="15275"/>
    <cellStyle name="Input 5 2 2 2 2 9" xfId="15276"/>
    <cellStyle name="Input 5 2 2 2 3" xfId="15277"/>
    <cellStyle name="Input 5 2 2 2 3 2" xfId="15278"/>
    <cellStyle name="Input 5 2 2 2 3 2 2" xfId="15279"/>
    <cellStyle name="Input 5 2 2 2 3 2 3" xfId="15280"/>
    <cellStyle name="Input 5 2 2 2 3 2 4" xfId="15281"/>
    <cellStyle name="Input 5 2 2 2 3 2 5" xfId="15282"/>
    <cellStyle name="Input 5 2 2 2 3 2 6" xfId="15283"/>
    <cellStyle name="Input 5 2 2 2 3 3" xfId="15284"/>
    <cellStyle name="Input 5 2 2 2 3 3 2" xfId="15285"/>
    <cellStyle name="Input 5 2 2 2 3 3 3" xfId="15286"/>
    <cellStyle name="Input 5 2 2 2 3 3 4" xfId="15287"/>
    <cellStyle name="Input 5 2 2 2 3 3 5" xfId="15288"/>
    <cellStyle name="Input 5 2 2 2 3 3 6" xfId="15289"/>
    <cellStyle name="Input 5 2 2 2 3 4" xfId="15290"/>
    <cellStyle name="Input 5 2 2 2 3 5" xfId="15291"/>
    <cellStyle name="Input 5 2 2 2 3 6" xfId="15292"/>
    <cellStyle name="Input 5 2 2 2 3 7" xfId="15293"/>
    <cellStyle name="Input 5 2 2 2 3 8" xfId="15294"/>
    <cellStyle name="Input 5 2 2 2 4" xfId="15295"/>
    <cellStyle name="Input 5 2 2 2 4 2" xfId="15296"/>
    <cellStyle name="Input 5 2 2 2 4 3" xfId="15297"/>
    <cellStyle name="Input 5 2 2 2 4 4" xfId="15298"/>
    <cellStyle name="Input 5 2 2 2 4 5" xfId="15299"/>
    <cellStyle name="Input 5 2 2 2 4 6" xfId="15300"/>
    <cellStyle name="Input 5 2 2 2 5" xfId="15301"/>
    <cellStyle name="Input 5 2 2 2 5 2" xfId="15302"/>
    <cellStyle name="Input 5 2 2 2 5 3" xfId="15303"/>
    <cellStyle name="Input 5 2 2 2 5 4" xfId="15304"/>
    <cellStyle name="Input 5 2 2 2 5 5" xfId="15305"/>
    <cellStyle name="Input 5 2 2 2 5 6" xfId="15306"/>
    <cellStyle name="Input 5 2 2 2 6" xfId="15307"/>
    <cellStyle name="Input 5 2 2 2 7" xfId="15308"/>
    <cellStyle name="Input 5 2 2 2 8" xfId="15309"/>
    <cellStyle name="Input 5 2 2 2 9" xfId="15310"/>
    <cellStyle name="Input 5 2 2 3" xfId="15311"/>
    <cellStyle name="Input 5 2 2 3 2" xfId="15312"/>
    <cellStyle name="Input 5 2 2 3 2 2" xfId="15313"/>
    <cellStyle name="Input 5 2 2 3 2 2 2" xfId="15314"/>
    <cellStyle name="Input 5 2 2 3 2 2 3" xfId="15315"/>
    <cellStyle name="Input 5 2 2 3 2 2 4" xfId="15316"/>
    <cellStyle name="Input 5 2 2 3 2 2 5" xfId="15317"/>
    <cellStyle name="Input 5 2 2 3 2 2 6" xfId="15318"/>
    <cellStyle name="Input 5 2 2 3 2 3" xfId="15319"/>
    <cellStyle name="Input 5 2 2 3 2 3 2" xfId="15320"/>
    <cellStyle name="Input 5 2 2 3 2 3 3" xfId="15321"/>
    <cellStyle name="Input 5 2 2 3 2 3 4" xfId="15322"/>
    <cellStyle name="Input 5 2 2 3 2 3 5" xfId="15323"/>
    <cellStyle name="Input 5 2 2 3 2 3 6" xfId="15324"/>
    <cellStyle name="Input 5 2 2 3 2 4" xfId="15325"/>
    <cellStyle name="Input 5 2 2 3 2 5" xfId="15326"/>
    <cellStyle name="Input 5 2 2 3 2 6" xfId="15327"/>
    <cellStyle name="Input 5 2 2 3 2 7" xfId="15328"/>
    <cellStyle name="Input 5 2 2 3 2 8" xfId="15329"/>
    <cellStyle name="Input 5 2 2 3 3" xfId="15330"/>
    <cellStyle name="Input 5 2 2 3 3 2" xfId="15331"/>
    <cellStyle name="Input 5 2 2 3 3 3" xfId="15332"/>
    <cellStyle name="Input 5 2 2 3 3 4" xfId="15333"/>
    <cellStyle name="Input 5 2 2 3 3 5" xfId="15334"/>
    <cellStyle name="Input 5 2 2 3 3 6" xfId="15335"/>
    <cellStyle name="Input 5 2 2 3 4" xfId="15336"/>
    <cellStyle name="Input 5 2 2 3 4 2" xfId="15337"/>
    <cellStyle name="Input 5 2 2 3 4 3" xfId="15338"/>
    <cellStyle name="Input 5 2 2 3 4 4" xfId="15339"/>
    <cellStyle name="Input 5 2 2 3 4 5" xfId="15340"/>
    <cellStyle name="Input 5 2 2 3 4 6" xfId="15341"/>
    <cellStyle name="Input 5 2 2 3 5" xfId="15342"/>
    <cellStyle name="Input 5 2 2 3 6" xfId="15343"/>
    <cellStyle name="Input 5 2 2 3 7" xfId="15344"/>
    <cellStyle name="Input 5 2 2 3 8" xfId="15345"/>
    <cellStyle name="Input 5 2 2 3 9" xfId="15346"/>
    <cellStyle name="Input 5 2 2 4" xfId="15347"/>
    <cellStyle name="Input 5 2 2 4 2" xfId="15348"/>
    <cellStyle name="Input 5 2 2 4 2 2" xfId="15349"/>
    <cellStyle name="Input 5 2 2 4 2 3" xfId="15350"/>
    <cellStyle name="Input 5 2 2 4 2 4" xfId="15351"/>
    <cellStyle name="Input 5 2 2 4 2 5" xfId="15352"/>
    <cellStyle name="Input 5 2 2 4 2 6" xfId="15353"/>
    <cellStyle name="Input 5 2 2 4 3" xfId="15354"/>
    <cellStyle name="Input 5 2 2 4 3 2" xfId="15355"/>
    <cellStyle name="Input 5 2 2 4 3 3" xfId="15356"/>
    <cellStyle name="Input 5 2 2 4 3 4" xfId="15357"/>
    <cellStyle name="Input 5 2 2 4 3 5" xfId="15358"/>
    <cellStyle name="Input 5 2 2 4 3 6" xfId="15359"/>
    <cellStyle name="Input 5 2 2 4 4" xfId="15360"/>
    <cellStyle name="Input 5 2 2 4 5" xfId="15361"/>
    <cellStyle name="Input 5 2 2 4 6" xfId="15362"/>
    <cellStyle name="Input 5 2 2 4 7" xfId="15363"/>
    <cellStyle name="Input 5 2 2 4 8" xfId="15364"/>
    <cellStyle name="Input 5 2 2 5" xfId="15365"/>
    <cellStyle name="Input 5 2 2 5 2" xfId="15366"/>
    <cellStyle name="Input 5 2 2 5 3" xfId="15367"/>
    <cellStyle name="Input 5 2 2 5 4" xfId="15368"/>
    <cellStyle name="Input 5 2 2 5 5" xfId="15369"/>
    <cellStyle name="Input 5 2 2 5 6" xfId="15370"/>
    <cellStyle name="Input 5 2 2 6" xfId="15371"/>
    <cellStyle name="Input 5 2 2 6 2" xfId="15372"/>
    <cellStyle name="Input 5 2 2 6 3" xfId="15373"/>
    <cellStyle name="Input 5 2 2 6 4" xfId="15374"/>
    <cellStyle name="Input 5 2 2 6 5" xfId="15375"/>
    <cellStyle name="Input 5 2 2 6 6" xfId="15376"/>
    <cellStyle name="Input 5 2 2 7" xfId="15377"/>
    <cellStyle name="Input 5 2 2 8" xfId="15378"/>
    <cellStyle name="Input 5 2 2 9" xfId="15379"/>
    <cellStyle name="Input 5 2 3" xfId="15380"/>
    <cellStyle name="Input 5 2 3 10" xfId="15381"/>
    <cellStyle name="Input 5 2 3 2" xfId="15382"/>
    <cellStyle name="Input 5 2 3 2 2" xfId="15383"/>
    <cellStyle name="Input 5 2 3 2 2 2" xfId="15384"/>
    <cellStyle name="Input 5 2 3 2 2 2 2" xfId="15385"/>
    <cellStyle name="Input 5 2 3 2 2 2 3" xfId="15386"/>
    <cellStyle name="Input 5 2 3 2 2 2 4" xfId="15387"/>
    <cellStyle name="Input 5 2 3 2 2 2 5" xfId="15388"/>
    <cellStyle name="Input 5 2 3 2 2 2 6" xfId="15389"/>
    <cellStyle name="Input 5 2 3 2 2 3" xfId="15390"/>
    <cellStyle name="Input 5 2 3 2 2 3 2" xfId="15391"/>
    <cellStyle name="Input 5 2 3 2 2 3 3" xfId="15392"/>
    <cellStyle name="Input 5 2 3 2 2 3 4" xfId="15393"/>
    <cellStyle name="Input 5 2 3 2 2 3 5" xfId="15394"/>
    <cellStyle name="Input 5 2 3 2 2 3 6" xfId="15395"/>
    <cellStyle name="Input 5 2 3 2 2 4" xfId="15396"/>
    <cellStyle name="Input 5 2 3 2 2 5" xfId="15397"/>
    <cellStyle name="Input 5 2 3 2 2 6" xfId="15398"/>
    <cellStyle name="Input 5 2 3 2 2 7" xfId="15399"/>
    <cellStyle name="Input 5 2 3 2 2 8" xfId="15400"/>
    <cellStyle name="Input 5 2 3 2 3" xfId="15401"/>
    <cellStyle name="Input 5 2 3 2 3 2" xfId="15402"/>
    <cellStyle name="Input 5 2 3 2 3 3" xfId="15403"/>
    <cellStyle name="Input 5 2 3 2 3 4" xfId="15404"/>
    <cellStyle name="Input 5 2 3 2 3 5" xfId="15405"/>
    <cellStyle name="Input 5 2 3 2 3 6" xfId="15406"/>
    <cellStyle name="Input 5 2 3 2 4" xfId="15407"/>
    <cellStyle name="Input 5 2 3 2 4 2" xfId="15408"/>
    <cellStyle name="Input 5 2 3 2 4 3" xfId="15409"/>
    <cellStyle name="Input 5 2 3 2 4 4" xfId="15410"/>
    <cellStyle name="Input 5 2 3 2 4 5" xfId="15411"/>
    <cellStyle name="Input 5 2 3 2 4 6" xfId="15412"/>
    <cellStyle name="Input 5 2 3 2 5" xfId="15413"/>
    <cellStyle name="Input 5 2 3 2 6" xfId="15414"/>
    <cellStyle name="Input 5 2 3 2 7" xfId="15415"/>
    <cellStyle name="Input 5 2 3 2 8" xfId="15416"/>
    <cellStyle name="Input 5 2 3 2 9" xfId="15417"/>
    <cellStyle name="Input 5 2 3 3" xfId="15418"/>
    <cellStyle name="Input 5 2 3 3 2" xfId="15419"/>
    <cellStyle name="Input 5 2 3 3 2 2" xfId="15420"/>
    <cellStyle name="Input 5 2 3 3 2 3" xfId="15421"/>
    <cellStyle name="Input 5 2 3 3 2 4" xfId="15422"/>
    <cellStyle name="Input 5 2 3 3 2 5" xfId="15423"/>
    <cellStyle name="Input 5 2 3 3 2 6" xfId="15424"/>
    <cellStyle name="Input 5 2 3 3 3" xfId="15425"/>
    <cellStyle name="Input 5 2 3 3 3 2" xfId="15426"/>
    <cellStyle name="Input 5 2 3 3 3 3" xfId="15427"/>
    <cellStyle name="Input 5 2 3 3 3 4" xfId="15428"/>
    <cellStyle name="Input 5 2 3 3 3 5" xfId="15429"/>
    <cellStyle name="Input 5 2 3 3 3 6" xfId="15430"/>
    <cellStyle name="Input 5 2 3 3 4" xfId="15431"/>
    <cellStyle name="Input 5 2 3 3 5" xfId="15432"/>
    <cellStyle name="Input 5 2 3 3 6" xfId="15433"/>
    <cellStyle name="Input 5 2 3 3 7" xfId="15434"/>
    <cellStyle name="Input 5 2 3 3 8" xfId="15435"/>
    <cellStyle name="Input 5 2 3 4" xfId="15436"/>
    <cellStyle name="Input 5 2 3 4 2" xfId="15437"/>
    <cellStyle name="Input 5 2 3 4 3" xfId="15438"/>
    <cellStyle name="Input 5 2 3 4 4" xfId="15439"/>
    <cellStyle name="Input 5 2 3 4 5" xfId="15440"/>
    <cellStyle name="Input 5 2 3 4 6" xfId="15441"/>
    <cellStyle name="Input 5 2 3 5" xfId="15442"/>
    <cellStyle name="Input 5 2 3 5 2" xfId="15443"/>
    <cellStyle name="Input 5 2 3 5 3" xfId="15444"/>
    <cellStyle name="Input 5 2 3 5 4" xfId="15445"/>
    <cellStyle name="Input 5 2 3 5 5" xfId="15446"/>
    <cellStyle name="Input 5 2 3 5 6" xfId="15447"/>
    <cellStyle name="Input 5 2 3 6" xfId="15448"/>
    <cellStyle name="Input 5 2 3 7" xfId="15449"/>
    <cellStyle name="Input 5 2 3 8" xfId="15450"/>
    <cellStyle name="Input 5 2 3 9" xfId="15451"/>
    <cellStyle name="Input 5 2 4" xfId="15452"/>
    <cellStyle name="Input 5 2 4 2" xfId="15453"/>
    <cellStyle name="Input 5 2 4 2 2" xfId="15454"/>
    <cellStyle name="Input 5 2 4 2 2 2" xfId="15455"/>
    <cellStyle name="Input 5 2 4 2 2 3" xfId="15456"/>
    <cellStyle name="Input 5 2 4 2 2 4" xfId="15457"/>
    <cellStyle name="Input 5 2 4 2 2 5" xfId="15458"/>
    <cellStyle name="Input 5 2 4 2 2 6" xfId="15459"/>
    <cellStyle name="Input 5 2 4 2 3" xfId="15460"/>
    <cellStyle name="Input 5 2 4 2 3 2" xfId="15461"/>
    <cellStyle name="Input 5 2 4 2 3 3" xfId="15462"/>
    <cellStyle name="Input 5 2 4 2 3 4" xfId="15463"/>
    <cellStyle name="Input 5 2 4 2 3 5" xfId="15464"/>
    <cellStyle name="Input 5 2 4 2 3 6" xfId="15465"/>
    <cellStyle name="Input 5 2 4 2 4" xfId="15466"/>
    <cellStyle name="Input 5 2 4 2 5" xfId="15467"/>
    <cellStyle name="Input 5 2 4 2 6" xfId="15468"/>
    <cellStyle name="Input 5 2 4 2 7" xfId="15469"/>
    <cellStyle name="Input 5 2 4 2 8" xfId="15470"/>
    <cellStyle name="Input 5 2 4 3" xfId="15471"/>
    <cellStyle name="Input 5 2 4 3 2" xfId="15472"/>
    <cellStyle name="Input 5 2 4 3 3" xfId="15473"/>
    <cellStyle name="Input 5 2 4 3 4" xfId="15474"/>
    <cellStyle name="Input 5 2 4 3 5" xfId="15475"/>
    <cellStyle name="Input 5 2 4 3 6" xfId="15476"/>
    <cellStyle name="Input 5 2 4 4" xfId="15477"/>
    <cellStyle name="Input 5 2 4 4 2" xfId="15478"/>
    <cellStyle name="Input 5 2 4 4 3" xfId="15479"/>
    <cellStyle name="Input 5 2 4 4 4" xfId="15480"/>
    <cellStyle name="Input 5 2 4 4 5" xfId="15481"/>
    <cellStyle name="Input 5 2 4 4 6" xfId="15482"/>
    <cellStyle name="Input 5 2 4 5" xfId="15483"/>
    <cellStyle name="Input 5 2 4 6" xfId="15484"/>
    <cellStyle name="Input 5 2 4 7" xfId="15485"/>
    <cellStyle name="Input 5 2 4 8" xfId="15486"/>
    <cellStyle name="Input 5 2 4 9" xfId="15487"/>
    <cellStyle name="Input 5 2 5" xfId="15488"/>
    <cellStyle name="Input 5 2 5 2" xfId="15489"/>
    <cellStyle name="Input 5 2 5 2 2" xfId="15490"/>
    <cellStyle name="Input 5 2 5 2 3" xfId="15491"/>
    <cellStyle name="Input 5 2 5 2 4" xfId="15492"/>
    <cellStyle name="Input 5 2 5 2 5" xfId="15493"/>
    <cellStyle name="Input 5 2 5 2 6" xfId="15494"/>
    <cellStyle name="Input 5 2 5 3" xfId="15495"/>
    <cellStyle name="Input 5 2 5 3 2" xfId="15496"/>
    <cellStyle name="Input 5 2 5 3 3" xfId="15497"/>
    <cellStyle name="Input 5 2 5 3 4" xfId="15498"/>
    <cellStyle name="Input 5 2 5 3 5" xfId="15499"/>
    <cellStyle name="Input 5 2 5 3 6" xfId="15500"/>
    <cellStyle name="Input 5 2 5 4" xfId="15501"/>
    <cellStyle name="Input 5 2 5 5" xfId="15502"/>
    <cellStyle name="Input 5 2 5 6" xfId="15503"/>
    <cellStyle name="Input 5 2 5 7" xfId="15504"/>
    <cellStyle name="Input 5 2 5 8" xfId="15505"/>
    <cellStyle name="Input 5 2 6" xfId="15506"/>
    <cellStyle name="Input 5 2 6 2" xfId="15507"/>
    <cellStyle name="Input 5 2 6 3" xfId="15508"/>
    <cellStyle name="Input 5 2 6 4" xfId="15509"/>
    <cellStyle name="Input 5 2 6 5" xfId="15510"/>
    <cellStyle name="Input 5 2 6 6" xfId="15511"/>
    <cellStyle name="Input 5 2 7" xfId="15512"/>
    <cellStyle name="Input 5 2 7 2" xfId="15513"/>
    <cellStyle name="Input 5 2 7 3" xfId="15514"/>
    <cellStyle name="Input 5 2 7 4" xfId="15515"/>
    <cellStyle name="Input 5 2 7 5" xfId="15516"/>
    <cellStyle name="Input 5 2 7 6" xfId="15517"/>
    <cellStyle name="Input 5 2 8" xfId="15518"/>
    <cellStyle name="Input 5 2 9" xfId="15519"/>
    <cellStyle name="Input 5 3" xfId="15520"/>
    <cellStyle name="Input 5 3 10" xfId="15521"/>
    <cellStyle name="Input 5 3 11" xfId="15522"/>
    <cellStyle name="Input 5 3 2" xfId="15523"/>
    <cellStyle name="Input 5 3 2 10" xfId="15524"/>
    <cellStyle name="Input 5 3 2 2" xfId="15525"/>
    <cellStyle name="Input 5 3 2 2 2" xfId="15526"/>
    <cellStyle name="Input 5 3 2 2 2 2" xfId="15527"/>
    <cellStyle name="Input 5 3 2 2 2 2 2" xfId="15528"/>
    <cellStyle name="Input 5 3 2 2 2 2 3" xfId="15529"/>
    <cellStyle name="Input 5 3 2 2 2 2 4" xfId="15530"/>
    <cellStyle name="Input 5 3 2 2 2 2 5" xfId="15531"/>
    <cellStyle name="Input 5 3 2 2 2 2 6" xfId="15532"/>
    <cellStyle name="Input 5 3 2 2 2 3" xfId="15533"/>
    <cellStyle name="Input 5 3 2 2 2 3 2" xfId="15534"/>
    <cellStyle name="Input 5 3 2 2 2 3 3" xfId="15535"/>
    <cellStyle name="Input 5 3 2 2 2 3 4" xfId="15536"/>
    <cellStyle name="Input 5 3 2 2 2 3 5" xfId="15537"/>
    <cellStyle name="Input 5 3 2 2 2 3 6" xfId="15538"/>
    <cellStyle name="Input 5 3 2 2 2 4" xfId="15539"/>
    <cellStyle name="Input 5 3 2 2 2 5" xfId="15540"/>
    <cellStyle name="Input 5 3 2 2 2 6" xfId="15541"/>
    <cellStyle name="Input 5 3 2 2 2 7" xfId="15542"/>
    <cellStyle name="Input 5 3 2 2 2 8" xfId="15543"/>
    <cellStyle name="Input 5 3 2 2 3" xfId="15544"/>
    <cellStyle name="Input 5 3 2 2 3 2" xfId="15545"/>
    <cellStyle name="Input 5 3 2 2 3 3" xfId="15546"/>
    <cellStyle name="Input 5 3 2 2 3 4" xfId="15547"/>
    <cellStyle name="Input 5 3 2 2 3 5" xfId="15548"/>
    <cellStyle name="Input 5 3 2 2 3 6" xfId="15549"/>
    <cellStyle name="Input 5 3 2 2 4" xfId="15550"/>
    <cellStyle name="Input 5 3 2 2 4 2" xfId="15551"/>
    <cellStyle name="Input 5 3 2 2 4 3" xfId="15552"/>
    <cellStyle name="Input 5 3 2 2 4 4" xfId="15553"/>
    <cellStyle name="Input 5 3 2 2 4 5" xfId="15554"/>
    <cellStyle name="Input 5 3 2 2 4 6" xfId="15555"/>
    <cellStyle name="Input 5 3 2 2 5" xfId="15556"/>
    <cellStyle name="Input 5 3 2 2 6" xfId="15557"/>
    <cellStyle name="Input 5 3 2 2 7" xfId="15558"/>
    <cellStyle name="Input 5 3 2 2 8" xfId="15559"/>
    <cellStyle name="Input 5 3 2 2 9" xfId="15560"/>
    <cellStyle name="Input 5 3 2 3" xfId="15561"/>
    <cellStyle name="Input 5 3 2 3 2" xfId="15562"/>
    <cellStyle name="Input 5 3 2 3 2 2" xfId="15563"/>
    <cellStyle name="Input 5 3 2 3 2 3" xfId="15564"/>
    <cellStyle name="Input 5 3 2 3 2 4" xfId="15565"/>
    <cellStyle name="Input 5 3 2 3 2 5" xfId="15566"/>
    <cellStyle name="Input 5 3 2 3 2 6" xfId="15567"/>
    <cellStyle name="Input 5 3 2 3 3" xfId="15568"/>
    <cellStyle name="Input 5 3 2 3 3 2" xfId="15569"/>
    <cellStyle name="Input 5 3 2 3 3 3" xfId="15570"/>
    <cellStyle name="Input 5 3 2 3 3 4" xfId="15571"/>
    <cellStyle name="Input 5 3 2 3 3 5" xfId="15572"/>
    <cellStyle name="Input 5 3 2 3 3 6" xfId="15573"/>
    <cellStyle name="Input 5 3 2 3 4" xfId="15574"/>
    <cellStyle name="Input 5 3 2 3 5" xfId="15575"/>
    <cellStyle name="Input 5 3 2 3 6" xfId="15576"/>
    <cellStyle name="Input 5 3 2 3 7" xfId="15577"/>
    <cellStyle name="Input 5 3 2 3 8" xfId="15578"/>
    <cellStyle name="Input 5 3 2 4" xfId="15579"/>
    <cellStyle name="Input 5 3 2 4 2" xfId="15580"/>
    <cellStyle name="Input 5 3 2 4 3" xfId="15581"/>
    <cellStyle name="Input 5 3 2 4 4" xfId="15582"/>
    <cellStyle name="Input 5 3 2 4 5" xfId="15583"/>
    <cellStyle name="Input 5 3 2 4 6" xfId="15584"/>
    <cellStyle name="Input 5 3 2 5" xfId="15585"/>
    <cellStyle name="Input 5 3 2 5 2" xfId="15586"/>
    <cellStyle name="Input 5 3 2 5 3" xfId="15587"/>
    <cellStyle name="Input 5 3 2 5 4" xfId="15588"/>
    <cellStyle name="Input 5 3 2 5 5" xfId="15589"/>
    <cellStyle name="Input 5 3 2 5 6" xfId="15590"/>
    <cellStyle name="Input 5 3 2 6" xfId="15591"/>
    <cellStyle name="Input 5 3 2 7" xfId="15592"/>
    <cellStyle name="Input 5 3 2 8" xfId="15593"/>
    <cellStyle name="Input 5 3 2 9" xfId="15594"/>
    <cellStyle name="Input 5 3 3" xfId="15595"/>
    <cellStyle name="Input 5 3 3 2" xfId="15596"/>
    <cellStyle name="Input 5 3 3 2 2" xfId="15597"/>
    <cellStyle name="Input 5 3 3 2 2 2" xfId="15598"/>
    <cellStyle name="Input 5 3 3 2 2 3" xfId="15599"/>
    <cellStyle name="Input 5 3 3 2 2 4" xfId="15600"/>
    <cellStyle name="Input 5 3 3 2 2 5" xfId="15601"/>
    <cellStyle name="Input 5 3 3 2 2 6" xfId="15602"/>
    <cellStyle name="Input 5 3 3 2 3" xfId="15603"/>
    <cellStyle name="Input 5 3 3 2 3 2" xfId="15604"/>
    <cellStyle name="Input 5 3 3 2 3 3" xfId="15605"/>
    <cellStyle name="Input 5 3 3 2 3 4" xfId="15606"/>
    <cellStyle name="Input 5 3 3 2 3 5" xfId="15607"/>
    <cellStyle name="Input 5 3 3 2 3 6" xfId="15608"/>
    <cellStyle name="Input 5 3 3 2 4" xfId="15609"/>
    <cellStyle name="Input 5 3 3 2 5" xfId="15610"/>
    <cellStyle name="Input 5 3 3 2 6" xfId="15611"/>
    <cellStyle name="Input 5 3 3 2 7" xfId="15612"/>
    <cellStyle name="Input 5 3 3 2 8" xfId="15613"/>
    <cellStyle name="Input 5 3 3 3" xfId="15614"/>
    <cellStyle name="Input 5 3 3 3 2" xfId="15615"/>
    <cellStyle name="Input 5 3 3 3 3" xfId="15616"/>
    <cellStyle name="Input 5 3 3 3 4" xfId="15617"/>
    <cellStyle name="Input 5 3 3 3 5" xfId="15618"/>
    <cellStyle name="Input 5 3 3 3 6" xfId="15619"/>
    <cellStyle name="Input 5 3 3 4" xfId="15620"/>
    <cellStyle name="Input 5 3 3 4 2" xfId="15621"/>
    <cellStyle name="Input 5 3 3 4 3" xfId="15622"/>
    <cellStyle name="Input 5 3 3 4 4" xfId="15623"/>
    <cellStyle name="Input 5 3 3 4 5" xfId="15624"/>
    <cellStyle name="Input 5 3 3 4 6" xfId="15625"/>
    <cellStyle name="Input 5 3 3 5" xfId="15626"/>
    <cellStyle name="Input 5 3 3 6" xfId="15627"/>
    <cellStyle name="Input 5 3 3 7" xfId="15628"/>
    <cellStyle name="Input 5 3 3 8" xfId="15629"/>
    <cellStyle name="Input 5 3 3 9" xfId="15630"/>
    <cellStyle name="Input 5 3 4" xfId="15631"/>
    <cellStyle name="Input 5 3 4 2" xfId="15632"/>
    <cellStyle name="Input 5 3 4 2 2" xfId="15633"/>
    <cellStyle name="Input 5 3 4 2 3" xfId="15634"/>
    <cellStyle name="Input 5 3 4 2 4" xfId="15635"/>
    <cellStyle name="Input 5 3 4 2 5" xfId="15636"/>
    <cellStyle name="Input 5 3 4 2 6" xfId="15637"/>
    <cellStyle name="Input 5 3 4 3" xfId="15638"/>
    <cellStyle name="Input 5 3 4 3 2" xfId="15639"/>
    <cellStyle name="Input 5 3 4 3 3" xfId="15640"/>
    <cellStyle name="Input 5 3 4 3 4" xfId="15641"/>
    <cellStyle name="Input 5 3 4 3 5" xfId="15642"/>
    <cellStyle name="Input 5 3 4 3 6" xfId="15643"/>
    <cellStyle name="Input 5 3 4 4" xfId="15644"/>
    <cellStyle name="Input 5 3 4 5" xfId="15645"/>
    <cellStyle name="Input 5 3 4 6" xfId="15646"/>
    <cellStyle name="Input 5 3 4 7" xfId="15647"/>
    <cellStyle name="Input 5 3 4 8" xfId="15648"/>
    <cellStyle name="Input 5 3 5" xfId="15649"/>
    <cellStyle name="Input 5 3 5 2" xfId="15650"/>
    <cellStyle name="Input 5 3 5 3" xfId="15651"/>
    <cellStyle name="Input 5 3 5 4" xfId="15652"/>
    <cellStyle name="Input 5 3 5 5" xfId="15653"/>
    <cellStyle name="Input 5 3 5 6" xfId="15654"/>
    <cellStyle name="Input 5 3 6" xfId="15655"/>
    <cellStyle name="Input 5 3 6 2" xfId="15656"/>
    <cellStyle name="Input 5 3 6 3" xfId="15657"/>
    <cellStyle name="Input 5 3 6 4" xfId="15658"/>
    <cellStyle name="Input 5 3 6 5" xfId="15659"/>
    <cellStyle name="Input 5 3 6 6" xfId="15660"/>
    <cellStyle name="Input 5 3 7" xfId="15661"/>
    <cellStyle name="Input 5 3 8" xfId="15662"/>
    <cellStyle name="Input 5 3 9" xfId="15663"/>
    <cellStyle name="Input 5 4" xfId="15664"/>
    <cellStyle name="Input 5 4 10" xfId="15665"/>
    <cellStyle name="Input 5 4 2" xfId="15666"/>
    <cellStyle name="Input 5 4 2 2" xfId="15667"/>
    <cellStyle name="Input 5 4 2 2 2" xfId="15668"/>
    <cellStyle name="Input 5 4 2 2 2 2" xfId="15669"/>
    <cellStyle name="Input 5 4 2 2 2 3" xfId="15670"/>
    <cellStyle name="Input 5 4 2 2 2 4" xfId="15671"/>
    <cellStyle name="Input 5 4 2 2 2 5" xfId="15672"/>
    <cellStyle name="Input 5 4 2 2 2 6" xfId="15673"/>
    <cellStyle name="Input 5 4 2 2 3" xfId="15674"/>
    <cellStyle name="Input 5 4 2 2 3 2" xfId="15675"/>
    <cellStyle name="Input 5 4 2 2 3 3" xfId="15676"/>
    <cellStyle name="Input 5 4 2 2 3 4" xfId="15677"/>
    <cellStyle name="Input 5 4 2 2 3 5" xfId="15678"/>
    <cellStyle name="Input 5 4 2 2 3 6" xfId="15679"/>
    <cellStyle name="Input 5 4 2 2 4" xfId="15680"/>
    <cellStyle name="Input 5 4 2 2 5" xfId="15681"/>
    <cellStyle name="Input 5 4 2 2 6" xfId="15682"/>
    <cellStyle name="Input 5 4 2 2 7" xfId="15683"/>
    <cellStyle name="Input 5 4 2 2 8" xfId="15684"/>
    <cellStyle name="Input 5 4 2 3" xfId="15685"/>
    <cellStyle name="Input 5 4 2 3 2" xfId="15686"/>
    <cellStyle name="Input 5 4 2 3 3" xfId="15687"/>
    <cellStyle name="Input 5 4 2 3 4" xfId="15688"/>
    <cellStyle name="Input 5 4 2 3 5" xfId="15689"/>
    <cellStyle name="Input 5 4 2 3 6" xfId="15690"/>
    <cellStyle name="Input 5 4 2 4" xfId="15691"/>
    <cellStyle name="Input 5 4 2 4 2" xfId="15692"/>
    <cellStyle name="Input 5 4 2 4 3" xfId="15693"/>
    <cellStyle name="Input 5 4 2 4 4" xfId="15694"/>
    <cellStyle name="Input 5 4 2 4 5" xfId="15695"/>
    <cellStyle name="Input 5 4 2 4 6" xfId="15696"/>
    <cellStyle name="Input 5 4 2 5" xfId="15697"/>
    <cellStyle name="Input 5 4 2 6" xfId="15698"/>
    <cellStyle name="Input 5 4 2 7" xfId="15699"/>
    <cellStyle name="Input 5 4 2 8" xfId="15700"/>
    <cellStyle name="Input 5 4 2 9" xfId="15701"/>
    <cellStyle name="Input 5 4 3" xfId="15702"/>
    <cellStyle name="Input 5 4 3 2" xfId="15703"/>
    <cellStyle name="Input 5 4 3 2 2" xfId="15704"/>
    <cellStyle name="Input 5 4 3 2 3" xfId="15705"/>
    <cellStyle name="Input 5 4 3 2 4" xfId="15706"/>
    <cellStyle name="Input 5 4 3 2 5" xfId="15707"/>
    <cellStyle name="Input 5 4 3 2 6" xfId="15708"/>
    <cellStyle name="Input 5 4 3 3" xfId="15709"/>
    <cellStyle name="Input 5 4 3 3 2" xfId="15710"/>
    <cellStyle name="Input 5 4 3 3 3" xfId="15711"/>
    <cellStyle name="Input 5 4 3 3 4" xfId="15712"/>
    <cellStyle name="Input 5 4 3 3 5" xfId="15713"/>
    <cellStyle name="Input 5 4 3 3 6" xfId="15714"/>
    <cellStyle name="Input 5 4 3 4" xfId="15715"/>
    <cellStyle name="Input 5 4 3 5" xfId="15716"/>
    <cellStyle name="Input 5 4 3 6" xfId="15717"/>
    <cellStyle name="Input 5 4 3 7" xfId="15718"/>
    <cellStyle name="Input 5 4 3 8" xfId="15719"/>
    <cellStyle name="Input 5 4 4" xfId="15720"/>
    <cellStyle name="Input 5 4 4 2" xfId="15721"/>
    <cellStyle name="Input 5 4 4 3" xfId="15722"/>
    <cellStyle name="Input 5 4 4 4" xfId="15723"/>
    <cellStyle name="Input 5 4 4 5" xfId="15724"/>
    <cellStyle name="Input 5 4 4 6" xfId="15725"/>
    <cellStyle name="Input 5 4 5" xfId="15726"/>
    <cellStyle name="Input 5 4 5 2" xfId="15727"/>
    <cellStyle name="Input 5 4 5 3" xfId="15728"/>
    <cellStyle name="Input 5 4 5 4" xfId="15729"/>
    <cellStyle name="Input 5 4 5 5" xfId="15730"/>
    <cellStyle name="Input 5 4 5 6" xfId="15731"/>
    <cellStyle name="Input 5 4 6" xfId="15732"/>
    <cellStyle name="Input 5 4 7" xfId="15733"/>
    <cellStyle name="Input 5 4 8" xfId="15734"/>
    <cellStyle name="Input 5 4 9" xfId="15735"/>
    <cellStyle name="Input 5 5" xfId="15736"/>
    <cellStyle name="Input 5 5 2" xfId="15737"/>
    <cellStyle name="Input 5 5 2 2" xfId="15738"/>
    <cellStyle name="Input 5 5 2 2 2" xfId="15739"/>
    <cellStyle name="Input 5 5 2 2 3" xfId="15740"/>
    <cellStyle name="Input 5 5 2 2 4" xfId="15741"/>
    <cellStyle name="Input 5 5 2 2 5" xfId="15742"/>
    <cellStyle name="Input 5 5 2 2 6" xfId="15743"/>
    <cellStyle name="Input 5 5 2 3" xfId="15744"/>
    <cellStyle name="Input 5 5 2 3 2" xfId="15745"/>
    <cellStyle name="Input 5 5 2 3 3" xfId="15746"/>
    <cellStyle name="Input 5 5 2 3 4" xfId="15747"/>
    <cellStyle name="Input 5 5 2 3 5" xfId="15748"/>
    <cellStyle name="Input 5 5 2 3 6" xfId="15749"/>
    <cellStyle name="Input 5 5 2 4" xfId="15750"/>
    <cellStyle name="Input 5 5 2 5" xfId="15751"/>
    <cellStyle name="Input 5 5 2 6" xfId="15752"/>
    <cellStyle name="Input 5 5 2 7" xfId="15753"/>
    <cellStyle name="Input 5 5 2 8" xfId="15754"/>
    <cellStyle name="Input 5 5 3" xfId="15755"/>
    <cellStyle name="Input 5 5 3 2" xfId="15756"/>
    <cellStyle name="Input 5 5 3 3" xfId="15757"/>
    <cellStyle name="Input 5 5 3 4" xfId="15758"/>
    <cellStyle name="Input 5 5 3 5" xfId="15759"/>
    <cellStyle name="Input 5 5 3 6" xfId="15760"/>
    <cellStyle name="Input 5 5 4" xfId="15761"/>
    <cellStyle name="Input 5 5 4 2" xfId="15762"/>
    <cellStyle name="Input 5 5 4 3" xfId="15763"/>
    <cellStyle name="Input 5 5 4 4" xfId="15764"/>
    <cellStyle name="Input 5 5 4 5" xfId="15765"/>
    <cellStyle name="Input 5 5 4 6" xfId="15766"/>
    <cellStyle name="Input 5 5 5" xfId="15767"/>
    <cellStyle name="Input 5 5 6" xfId="15768"/>
    <cellStyle name="Input 5 5 7" xfId="15769"/>
    <cellStyle name="Input 5 5 8" xfId="15770"/>
    <cellStyle name="Input 5 5 9" xfId="15771"/>
    <cellStyle name="Input 5 6" xfId="15772"/>
    <cellStyle name="Input 5 6 2" xfId="15773"/>
    <cellStyle name="Input 5 6 2 2" xfId="15774"/>
    <cellStyle name="Input 5 6 2 3" xfId="15775"/>
    <cellStyle name="Input 5 6 2 4" xfId="15776"/>
    <cellStyle name="Input 5 6 2 5" xfId="15777"/>
    <cellStyle name="Input 5 6 2 6" xfId="15778"/>
    <cellStyle name="Input 5 6 3" xfId="15779"/>
    <cellStyle name="Input 5 6 3 2" xfId="15780"/>
    <cellStyle name="Input 5 6 3 3" xfId="15781"/>
    <cellStyle name="Input 5 6 3 4" xfId="15782"/>
    <cellStyle name="Input 5 6 3 5" xfId="15783"/>
    <cellStyle name="Input 5 6 3 6" xfId="15784"/>
    <cellStyle name="Input 5 6 4" xfId="15785"/>
    <cellStyle name="Input 5 6 5" xfId="15786"/>
    <cellStyle name="Input 5 6 6" xfId="15787"/>
    <cellStyle name="Input 5 6 7" xfId="15788"/>
    <cellStyle name="Input 5 6 8" xfId="15789"/>
    <cellStyle name="Input 5 7" xfId="15790"/>
    <cellStyle name="Input 5 7 2" xfId="15791"/>
    <cellStyle name="Input 5 7 3" xfId="15792"/>
    <cellStyle name="Input 5 7 4" xfId="15793"/>
    <cellStyle name="Input 5 7 5" xfId="15794"/>
    <cellStyle name="Input 5 7 6" xfId="15795"/>
    <cellStyle name="Input 5 8" xfId="15796"/>
    <cellStyle name="Input 5 8 2" xfId="15797"/>
    <cellStyle name="Input 5 8 3" xfId="15798"/>
    <cellStyle name="Input 5 8 4" xfId="15799"/>
    <cellStyle name="Input 5 8 5" xfId="15800"/>
    <cellStyle name="Input 5 8 6" xfId="15801"/>
    <cellStyle name="Input 5 9" xfId="15802"/>
    <cellStyle name="Input 6" xfId="15803"/>
    <cellStyle name="Input 6 2" xfId="15804"/>
    <cellStyle name="Input 6 2 2" xfId="15805"/>
    <cellStyle name="Input 6 2 3" xfId="15806"/>
    <cellStyle name="Input 6 2 4" xfId="15807"/>
    <cellStyle name="Input 6 2 5" xfId="15808"/>
    <cellStyle name="Input 6 2 6" xfId="15809"/>
    <cellStyle name="Input 6 3" xfId="15810"/>
    <cellStyle name="Input 6 4" xfId="15811"/>
    <cellStyle name="Input 6 5" xfId="15812"/>
    <cellStyle name="Input 6 6" xfId="15813"/>
    <cellStyle name="Input 6 7" xfId="15814"/>
    <cellStyle name="Input 7" xfId="15815"/>
    <cellStyle name="Input 7 2" xfId="15816"/>
    <cellStyle name="Input 7 2 2" xfId="15817"/>
    <cellStyle name="Input 7 2 3" xfId="15818"/>
    <cellStyle name="Input 7 2 4" xfId="15819"/>
    <cellStyle name="Input 7 2 5" xfId="15820"/>
    <cellStyle name="Input 7 2 6" xfId="15821"/>
    <cellStyle name="Input 7 3" xfId="15822"/>
    <cellStyle name="Input 7 4" xfId="15823"/>
    <cellStyle name="Input 7 5" xfId="15824"/>
    <cellStyle name="Input 7 6" xfId="15825"/>
    <cellStyle name="Input 7 7" xfId="15826"/>
    <cellStyle name="Input 8" xfId="15827"/>
    <cellStyle name="Input 8 2" xfId="15828"/>
    <cellStyle name="Input 8 2 2" xfId="15829"/>
    <cellStyle name="Input 8 2 3" xfId="15830"/>
    <cellStyle name="Input 8 2 4" xfId="15831"/>
    <cellStyle name="Input 8 2 5" xfId="15832"/>
    <cellStyle name="Input 8 2 6" xfId="15833"/>
    <cellStyle name="Input 8 3" xfId="15834"/>
    <cellStyle name="Input 8 4" xfId="15835"/>
    <cellStyle name="Input 8 5" xfId="15836"/>
    <cellStyle name="Input 8 6" xfId="15837"/>
    <cellStyle name="Input 8 7" xfId="15838"/>
    <cellStyle name="Input 9" xfId="15839"/>
    <cellStyle name="Input 9 2" xfId="15840"/>
    <cellStyle name="Input 9 2 2" xfId="15841"/>
    <cellStyle name="Input 9 2 3" xfId="15842"/>
    <cellStyle name="Input 9 2 4" xfId="15843"/>
    <cellStyle name="Input 9 2 5" xfId="15844"/>
    <cellStyle name="Input 9 2 6" xfId="15845"/>
    <cellStyle name="Input 9 3" xfId="15846"/>
    <cellStyle name="Input 9 4" xfId="15847"/>
    <cellStyle name="Input 9 5" xfId="15848"/>
    <cellStyle name="Input 9 6" xfId="15849"/>
    <cellStyle name="Input 9 7" xfId="15850"/>
    <cellStyle name="InputCells12_BBorder_CRFReport-template" xfId="303"/>
    <cellStyle name="Linked Cell" xfId="12" builtinId="24" customBuiltin="1"/>
    <cellStyle name="Linked Cell 2" xfId="130"/>
    <cellStyle name="Linked Cell 2 2" xfId="15852"/>
    <cellStyle name="Linked Cell 2 3" xfId="15853"/>
    <cellStyle name="Linked Cell 2 4" xfId="15851"/>
    <cellStyle name="Linked Cell 3" xfId="271"/>
    <cellStyle name="Linked Cell 3 2" xfId="15854"/>
    <cellStyle name="Linked Cell 4" xfId="15855"/>
    <cellStyle name="Linked Cell 5" xfId="15856"/>
    <cellStyle name="Linked Cell 6" xfId="15857"/>
    <cellStyle name="Neutral" xfId="8" builtinId="28" customBuiltin="1"/>
    <cellStyle name="Neutral 2" xfId="131"/>
    <cellStyle name="Neutral 2 2" xfId="15859"/>
    <cellStyle name="Neutral 2 3" xfId="15860"/>
    <cellStyle name="Neutral 2 4" xfId="15858"/>
    <cellStyle name="Neutral 3" xfId="272"/>
    <cellStyle name="Neutral 3 2" xfId="15861"/>
    <cellStyle name="Neutral 4" xfId="15862"/>
    <cellStyle name="Neutral 5" xfId="15863"/>
    <cellStyle name="Neutral 6" xfId="15864"/>
    <cellStyle name="Norma" xfId="205"/>
    <cellStyle name="Norma 2" xfId="206"/>
    <cellStyle name="Normal" xfId="0" builtinId="0"/>
    <cellStyle name="Normal 10" xfId="224"/>
    <cellStyle name="Normal 10 2" xfId="15866"/>
    <cellStyle name="Normal 10 2 2" xfId="15867"/>
    <cellStyle name="Normal 10 2 2 2" xfId="15868"/>
    <cellStyle name="Normal 10 2 2 2 2" xfId="15869"/>
    <cellStyle name="Normal 10 2 2 2 3" xfId="15870"/>
    <cellStyle name="Normal 10 2 3" xfId="15871"/>
    <cellStyle name="Normal 10 3" xfId="15872"/>
    <cellStyle name="Normal 10 3 2" xfId="15873"/>
    <cellStyle name="Normal 10 3 2 2" xfId="15874"/>
    <cellStyle name="Normal 10 3 2 3" xfId="311"/>
    <cellStyle name="Normal 10 4" xfId="15875"/>
    <cellStyle name="Normal 10 4 2" xfId="15876"/>
    <cellStyle name="Normal 10 5" xfId="15877"/>
    <cellStyle name="Normal 10 5 2" xfId="15878"/>
    <cellStyle name="Normal 10 5 2 2" xfId="15879"/>
    <cellStyle name="Normal 10 5 3" xfId="15880"/>
    <cellStyle name="Normal 10 6" xfId="15865"/>
    <cellStyle name="Normal 11" xfId="225"/>
    <cellStyle name="Normal 11 2" xfId="294"/>
    <cellStyle name="Normal 11 2 2" xfId="15882"/>
    <cellStyle name="Normal 11 3" xfId="15881"/>
    <cellStyle name="Normal 12" xfId="226"/>
    <cellStyle name="Normal 12 2" xfId="281"/>
    <cellStyle name="Normal 12 3" xfId="15883"/>
    <cellStyle name="Normal 13" xfId="228"/>
    <cellStyle name="Normal 13 2" xfId="295"/>
    <cellStyle name="Normal 13 2 2" xfId="15884"/>
    <cellStyle name="Normal 14" xfId="230"/>
    <cellStyle name="Normal 14 2" xfId="282"/>
    <cellStyle name="Normal 14 2 2" xfId="297"/>
    <cellStyle name="Normal 14 3" xfId="296"/>
    <cellStyle name="Normal 15" xfId="279"/>
    <cellStyle name="Normal 15 2" xfId="15885"/>
    <cellStyle name="Normal 16" xfId="280"/>
    <cellStyle name="Normal 16 2" xfId="15886"/>
    <cellStyle name="Normal 17" xfId="283"/>
    <cellStyle name="Normal 17 2" xfId="15887"/>
    <cellStyle name="Normal 18" xfId="288"/>
    <cellStyle name="Normal 19" xfId="285"/>
    <cellStyle name="Normal 2" xfId="49"/>
    <cellStyle name="Normal 2 10" xfId="132"/>
    <cellStyle name="Normal 2 11" xfId="133"/>
    <cellStyle name="Normal 2 12" xfId="134"/>
    <cellStyle name="Normal 2 13" xfId="135"/>
    <cellStyle name="Normal 2 14" xfId="191"/>
    <cellStyle name="Normal 2 15" xfId="203"/>
    <cellStyle name="Normal 2 16" xfId="291"/>
    <cellStyle name="Normal 2 17" xfId="287"/>
    <cellStyle name="Normal 2 2" xfId="45"/>
    <cellStyle name="Normal 2 2 2" xfId="136"/>
    <cellStyle name="Normal 2 2 2 2" xfId="15889"/>
    <cellStyle name="Normal 2 2 2 3" xfId="15888"/>
    <cellStyle name="Normal 2 2 3" xfId="15890"/>
    <cellStyle name="Normal 2 2 4" xfId="15891"/>
    <cellStyle name="Normal 2 3" xfId="137"/>
    <cellStyle name="Normal 2 3 2" xfId="15892"/>
    <cellStyle name="Normal 2 4" xfId="48"/>
    <cellStyle name="Normal 2 4 2" xfId="15893"/>
    <cellStyle name="Normal 2 5" xfId="138"/>
    <cellStyle name="Normal 2 5 2" xfId="15894"/>
    <cellStyle name="Normal 2 6" xfId="139"/>
    <cellStyle name="Normal 2 7" xfId="140"/>
    <cellStyle name="Normal 2 8" xfId="141"/>
    <cellStyle name="Normal 2 9" xfId="142"/>
    <cellStyle name="Normal 20" xfId="41721"/>
    <cellStyle name="Normal 21" xfId="41726"/>
    <cellStyle name="Normal 22" xfId="41727"/>
    <cellStyle name="Normal 3" xfId="143"/>
    <cellStyle name="Normal 3 10" xfId="144"/>
    <cellStyle name="Normal 3 11" xfId="145"/>
    <cellStyle name="Normal 3 12" xfId="146"/>
    <cellStyle name="Normal 3 13" xfId="202"/>
    <cellStyle name="Normal 3 14" xfId="236"/>
    <cellStyle name="Normal 3 2" xfId="147"/>
    <cellStyle name="Normal 3 2 2" xfId="15895"/>
    <cellStyle name="Normal 3 2 3" xfId="312"/>
    <cellStyle name="Normal 3 3" xfId="148"/>
    <cellStyle name="Normal 3 3 2" xfId="15897"/>
    <cellStyle name="Normal 3 3 3" xfId="15896"/>
    <cellStyle name="Normal 3 4" xfId="149"/>
    <cellStyle name="Normal 3 4 2" xfId="15898"/>
    <cellStyle name="Normal 3 5" xfId="150"/>
    <cellStyle name="Normal 3 5 2" xfId="15899"/>
    <cellStyle name="Normal 3 6" xfId="151"/>
    <cellStyle name="Normal 3 7" xfId="152"/>
    <cellStyle name="Normal 3 8" xfId="153"/>
    <cellStyle name="Normal 3 9" xfId="154"/>
    <cellStyle name="Normal 33" xfId="194"/>
    <cellStyle name="Normal 4" xfId="44"/>
    <cellStyle name="Normal 4 10" xfId="155"/>
    <cellStyle name="Normal 4 11" xfId="156"/>
    <cellStyle name="Normal 4 12" xfId="157"/>
    <cellStyle name="Normal 4 13" xfId="158"/>
    <cellStyle name="Normal 4 14" xfId="207"/>
    <cellStyle name="Normal 4 2" xfId="159"/>
    <cellStyle name="Normal 4 2 2" xfId="15901"/>
    <cellStyle name="Normal 4 2 3" xfId="15900"/>
    <cellStyle name="Normal 4 3" xfId="160"/>
    <cellStyle name="Normal 4 3 2" xfId="15902"/>
    <cellStyle name="Normal 4 4" xfId="161"/>
    <cellStyle name="Normal 4 5" xfId="162"/>
    <cellStyle name="Normal 4 6" xfId="163"/>
    <cellStyle name="Normal 4 7" xfId="164"/>
    <cellStyle name="Normal 4 8" xfId="165"/>
    <cellStyle name="Normal 4 9" xfId="166"/>
    <cellStyle name="Normal 5" xfId="46"/>
    <cellStyle name="Normal 5 2" xfId="167"/>
    <cellStyle name="Normal 5 2 2" xfId="15904"/>
    <cellStyle name="Normal 5 2 2 2" xfId="15905"/>
    <cellStyle name="Normal 5 2 3" xfId="15903"/>
    <cellStyle name="Normal 5 3" xfId="223"/>
    <cellStyle name="Normal 5 3 2" xfId="15906"/>
    <cellStyle name="Normal 5 4" xfId="15907"/>
    <cellStyle name="Normal 5 4 2" xfId="15908"/>
    <cellStyle name="Normal 5 4 2 2" xfId="15909"/>
    <cellStyle name="Normal 5 4 2 2 2" xfId="15910"/>
    <cellStyle name="Normal 5 4 2 2 2 2" xfId="15911"/>
    <cellStyle name="Normal 5 4 2 2 3" xfId="15912"/>
    <cellStyle name="Normal 5 4 2 3" xfId="15913"/>
    <cellStyle name="Normal 5 4 2 3 2" xfId="15914"/>
    <cellStyle name="Normal 5 4 2 4" xfId="15915"/>
    <cellStyle name="Normal 5 4 3" xfId="15916"/>
    <cellStyle name="Normal 5 4 3 2" xfId="15917"/>
    <cellStyle name="Normal 5 4 3 2 2" xfId="15918"/>
    <cellStyle name="Normal 5 4 3 3" xfId="15919"/>
    <cellStyle name="Normal 5 4 4" xfId="15920"/>
    <cellStyle name="Normal 5 4 4 2" xfId="15921"/>
    <cellStyle name="Normal 5 4 5" xfId="15922"/>
    <cellStyle name="Normal 5 5" xfId="15923"/>
    <cellStyle name="Normal 5 5 2" xfId="15924"/>
    <cellStyle name="Normal 5 5 2 2" xfId="15925"/>
    <cellStyle name="Normal 5 5 2 2 2" xfId="15926"/>
    <cellStyle name="Normal 5 5 2 3" xfId="15927"/>
    <cellStyle name="Normal 5 5 3" xfId="15928"/>
    <cellStyle name="Normal 5 5 3 2" xfId="15929"/>
    <cellStyle name="Normal 5 5 4" xfId="15930"/>
    <cellStyle name="Normal 5 6" xfId="15931"/>
    <cellStyle name="Normal 5 6 2" xfId="15932"/>
    <cellStyle name="Normal 5 7" xfId="15933"/>
    <cellStyle name="Normal 5 8" xfId="15934"/>
    <cellStyle name="Normal 6" xfId="168"/>
    <cellStyle name="Normal 6 2" xfId="15935"/>
    <cellStyle name="Normal 6 2 2" xfId="15936"/>
    <cellStyle name="Normal 6 2 2 2" xfId="15937"/>
    <cellStyle name="Normal 6 2 2 2 2" xfId="15938"/>
    <cellStyle name="Normal 6 2 2 3" xfId="15939"/>
    <cellStyle name="Normal 6 2 3" xfId="15940"/>
    <cellStyle name="Normal 6 2 3 2" xfId="15941"/>
    <cellStyle name="Normal 6 2 3 2 2" xfId="15942"/>
    <cellStyle name="Normal 6 2 3 3" xfId="15943"/>
    <cellStyle name="Normal 6 2 4" xfId="15944"/>
    <cellStyle name="Normal 6 2 4 2" xfId="15945"/>
    <cellStyle name="Normal 6 2 5" xfId="15946"/>
    <cellStyle name="Normal 6 3" xfId="15947"/>
    <cellStyle name="Normal 6 3 2" xfId="15948"/>
    <cellStyle name="Normal 6 3 2 2" xfId="15949"/>
    <cellStyle name="Normal 6 3 2 2 2" xfId="15950"/>
    <cellStyle name="Normal 6 3 2 3" xfId="15951"/>
    <cellStyle name="Normal 6 3 3" xfId="15952"/>
    <cellStyle name="Normal 6 3 3 2" xfId="15953"/>
    <cellStyle name="Normal 6 3 3 2 2" xfId="15954"/>
    <cellStyle name="Normal 6 3 3 3" xfId="15955"/>
    <cellStyle name="Normal 6 3 4" xfId="15956"/>
    <cellStyle name="Normal 6 3 4 2" xfId="15957"/>
    <cellStyle name="Normal 6 3 5" xfId="15958"/>
    <cellStyle name="Normal 6 4" xfId="15959"/>
    <cellStyle name="Normal 6 4 2" xfId="15960"/>
    <cellStyle name="Normal 6 4 2 2" xfId="15961"/>
    <cellStyle name="Normal 6 4 3" xfId="15962"/>
    <cellStyle name="Normal 6 5" xfId="15963"/>
    <cellStyle name="Normal 6 5 2" xfId="15964"/>
    <cellStyle name="Normal 6 5 2 2" xfId="15965"/>
    <cellStyle name="Normal 6 5 3" xfId="15966"/>
    <cellStyle name="Normal 6 6" xfId="15967"/>
    <cellStyle name="Normal 6 6 2" xfId="15968"/>
    <cellStyle name="Normal 6 7" xfId="15969"/>
    <cellStyle name="Normal 6 8" xfId="15970"/>
    <cellStyle name="Normal 6 9" xfId="304"/>
    <cellStyle name="Normal 7" xfId="169"/>
    <cellStyle name="Normal 7 2" xfId="199"/>
    <cellStyle name="Normal 7 2 2" xfId="222"/>
    <cellStyle name="Normal 7 2 2 2" xfId="15973"/>
    <cellStyle name="Normal 7 2 2 2 2" xfId="15974"/>
    <cellStyle name="Normal 7 2 2 3" xfId="15975"/>
    <cellStyle name="Normal 7 2 2 4" xfId="15972"/>
    <cellStyle name="Normal 7 2 3" xfId="15976"/>
    <cellStyle name="Normal 7 2 3 2" xfId="15977"/>
    <cellStyle name="Normal 7 2 3 2 2" xfId="15978"/>
    <cellStyle name="Normal 7 2 3 3" xfId="15979"/>
    <cellStyle name="Normal 7 2 4" xfId="15980"/>
    <cellStyle name="Normal 7 2 4 2" xfId="15981"/>
    <cellStyle name="Normal 7 2 5" xfId="15982"/>
    <cellStyle name="Normal 7 2 6" xfId="15983"/>
    <cellStyle name="Normal 7 2 7" xfId="15971"/>
    <cellStyle name="Normal 7 3" xfId="15984"/>
    <cellStyle name="Normal 7 3 2" xfId="15985"/>
    <cellStyle name="Normal 7 3 2 2" xfId="15986"/>
    <cellStyle name="Normal 7 3 3" xfId="15987"/>
    <cellStyle name="Normal 7 4" xfId="15988"/>
    <cellStyle name="Normal 7 4 2" xfId="15989"/>
    <cellStyle name="Normal 7 4 2 2" xfId="15990"/>
    <cellStyle name="Normal 7 4 3" xfId="15991"/>
    <cellStyle name="Normal 7 5" xfId="15992"/>
    <cellStyle name="Normal 7 5 2" xfId="15993"/>
    <cellStyle name="Normal 7 6" xfId="15994"/>
    <cellStyle name="Normal 7 7" xfId="15995"/>
    <cellStyle name="Normal 7 8" xfId="310"/>
    <cellStyle name="Normal 8" xfId="47"/>
    <cellStyle name="Normal 8 2" xfId="192"/>
    <cellStyle name="Normal 8 2 2" xfId="15998"/>
    <cellStyle name="Normal 8 2 3" xfId="15997"/>
    <cellStyle name="Normal 8 3" xfId="15999"/>
    <cellStyle name="Normal 8 4" xfId="15996"/>
    <cellStyle name="Normal 9" xfId="170"/>
    <cellStyle name="Normal 9 10" xfId="196"/>
    <cellStyle name="Normal 9 2" xfId="16001"/>
    <cellStyle name="Normal 9 2 2" xfId="16002"/>
    <cellStyle name="Normal 9 2 2 2" xfId="16003"/>
    <cellStyle name="Normal 9 2 3" xfId="16004"/>
    <cellStyle name="Normal 9 3" xfId="16005"/>
    <cellStyle name="Normal 9 3 2" xfId="16006"/>
    <cellStyle name="Normal 9 3 2 2" xfId="16007"/>
    <cellStyle name="Normal 9 3 3" xfId="16008"/>
    <cellStyle name="Normal 9 4" xfId="16009"/>
    <cellStyle name="Normal 9 4 2" xfId="16010"/>
    <cellStyle name="Normal 9 5" xfId="16011"/>
    <cellStyle name="Normal 9 6" xfId="16012"/>
    <cellStyle name="Normal 9 7" xfId="16000"/>
    <cellStyle name="Normal GHG-Shade" xfId="305"/>
    <cellStyle name="Note" xfId="15" builtinId="10" customBuiltin="1"/>
    <cellStyle name="Note 10" xfId="16013"/>
    <cellStyle name="Note 11" xfId="16014"/>
    <cellStyle name="Note 12" xfId="16015"/>
    <cellStyle name="Note 2" xfId="171"/>
    <cellStyle name="Note 2 10" xfId="16017"/>
    <cellStyle name="Note 2 10 2" xfId="16018"/>
    <cellStyle name="Note 2 10 2 2" xfId="16019"/>
    <cellStyle name="Note 2 10 2 3" xfId="16020"/>
    <cellStyle name="Note 2 10 2 4" xfId="16021"/>
    <cellStyle name="Note 2 10 2 5" xfId="16022"/>
    <cellStyle name="Note 2 10 2 6" xfId="16023"/>
    <cellStyle name="Note 2 10 3" xfId="16024"/>
    <cellStyle name="Note 2 10 3 2" xfId="16025"/>
    <cellStyle name="Note 2 10 3 3" xfId="16026"/>
    <cellStyle name="Note 2 10 3 4" xfId="16027"/>
    <cellStyle name="Note 2 10 3 5" xfId="16028"/>
    <cellStyle name="Note 2 10 3 6" xfId="16029"/>
    <cellStyle name="Note 2 10 4" xfId="16030"/>
    <cellStyle name="Note 2 10 5" xfId="16031"/>
    <cellStyle name="Note 2 10 6" xfId="16032"/>
    <cellStyle name="Note 2 10 7" xfId="16033"/>
    <cellStyle name="Note 2 10 8" xfId="16034"/>
    <cellStyle name="Note 2 11" xfId="16035"/>
    <cellStyle name="Note 2 11 2" xfId="16036"/>
    <cellStyle name="Note 2 11 3" xfId="16037"/>
    <cellStyle name="Note 2 11 4" xfId="16038"/>
    <cellStyle name="Note 2 11 5" xfId="16039"/>
    <cellStyle name="Note 2 11 6" xfId="16040"/>
    <cellStyle name="Note 2 12" xfId="16041"/>
    <cellStyle name="Note 2 12 2" xfId="16042"/>
    <cellStyle name="Note 2 12 3" xfId="16043"/>
    <cellStyle name="Note 2 12 4" xfId="16044"/>
    <cellStyle name="Note 2 12 5" xfId="16045"/>
    <cellStyle name="Note 2 12 6" xfId="16046"/>
    <cellStyle name="Note 2 13" xfId="16047"/>
    <cellStyle name="Note 2 14" xfId="16048"/>
    <cellStyle name="Note 2 15" xfId="16049"/>
    <cellStyle name="Note 2 16" xfId="16050"/>
    <cellStyle name="Note 2 17" xfId="16051"/>
    <cellStyle name="Note 2 18" xfId="16016"/>
    <cellStyle name="Note 2 2" xfId="273"/>
    <cellStyle name="Note 2 2 10" xfId="16053"/>
    <cellStyle name="Note 2 2 11" xfId="16054"/>
    <cellStyle name="Note 2 2 12" xfId="16055"/>
    <cellStyle name="Note 2 2 13" xfId="16056"/>
    <cellStyle name="Note 2 2 14" xfId="16057"/>
    <cellStyle name="Note 2 2 15" xfId="16052"/>
    <cellStyle name="Note 2 2 2" xfId="16058"/>
    <cellStyle name="Note 2 2 2 10" xfId="16059"/>
    <cellStyle name="Note 2 2 2 11" xfId="16060"/>
    <cellStyle name="Note 2 2 2 12" xfId="16061"/>
    <cellStyle name="Note 2 2 2 13" xfId="16062"/>
    <cellStyle name="Note 2 2 2 2" xfId="16063"/>
    <cellStyle name="Note 2 2 2 2 10" xfId="16064"/>
    <cellStyle name="Note 2 2 2 2 11" xfId="16065"/>
    <cellStyle name="Note 2 2 2 2 12" xfId="16066"/>
    <cellStyle name="Note 2 2 2 2 2" xfId="16067"/>
    <cellStyle name="Note 2 2 2 2 2 10" xfId="16068"/>
    <cellStyle name="Note 2 2 2 2 2 11" xfId="16069"/>
    <cellStyle name="Note 2 2 2 2 2 2" xfId="16070"/>
    <cellStyle name="Note 2 2 2 2 2 2 10" xfId="16071"/>
    <cellStyle name="Note 2 2 2 2 2 2 2" xfId="16072"/>
    <cellStyle name="Note 2 2 2 2 2 2 2 2" xfId="16073"/>
    <cellStyle name="Note 2 2 2 2 2 2 2 2 2" xfId="16074"/>
    <cellStyle name="Note 2 2 2 2 2 2 2 2 2 2" xfId="16075"/>
    <cellStyle name="Note 2 2 2 2 2 2 2 2 2 3" xfId="16076"/>
    <cellStyle name="Note 2 2 2 2 2 2 2 2 2 4" xfId="16077"/>
    <cellStyle name="Note 2 2 2 2 2 2 2 2 2 5" xfId="16078"/>
    <cellStyle name="Note 2 2 2 2 2 2 2 2 2 6" xfId="16079"/>
    <cellStyle name="Note 2 2 2 2 2 2 2 2 3" xfId="16080"/>
    <cellStyle name="Note 2 2 2 2 2 2 2 2 3 2" xfId="16081"/>
    <cellStyle name="Note 2 2 2 2 2 2 2 2 3 3" xfId="16082"/>
    <cellStyle name="Note 2 2 2 2 2 2 2 2 3 4" xfId="16083"/>
    <cellStyle name="Note 2 2 2 2 2 2 2 2 3 5" xfId="16084"/>
    <cellStyle name="Note 2 2 2 2 2 2 2 2 3 6" xfId="16085"/>
    <cellStyle name="Note 2 2 2 2 2 2 2 2 4" xfId="16086"/>
    <cellStyle name="Note 2 2 2 2 2 2 2 2 5" xfId="16087"/>
    <cellStyle name="Note 2 2 2 2 2 2 2 2 6" xfId="16088"/>
    <cellStyle name="Note 2 2 2 2 2 2 2 2 7" xfId="16089"/>
    <cellStyle name="Note 2 2 2 2 2 2 2 2 8" xfId="16090"/>
    <cellStyle name="Note 2 2 2 2 2 2 2 3" xfId="16091"/>
    <cellStyle name="Note 2 2 2 2 2 2 2 3 2" xfId="16092"/>
    <cellStyle name="Note 2 2 2 2 2 2 2 3 3" xfId="16093"/>
    <cellStyle name="Note 2 2 2 2 2 2 2 3 4" xfId="16094"/>
    <cellStyle name="Note 2 2 2 2 2 2 2 3 5" xfId="16095"/>
    <cellStyle name="Note 2 2 2 2 2 2 2 3 6" xfId="16096"/>
    <cellStyle name="Note 2 2 2 2 2 2 2 4" xfId="16097"/>
    <cellStyle name="Note 2 2 2 2 2 2 2 4 2" xfId="16098"/>
    <cellStyle name="Note 2 2 2 2 2 2 2 4 3" xfId="16099"/>
    <cellStyle name="Note 2 2 2 2 2 2 2 4 4" xfId="16100"/>
    <cellStyle name="Note 2 2 2 2 2 2 2 4 5" xfId="16101"/>
    <cellStyle name="Note 2 2 2 2 2 2 2 4 6" xfId="16102"/>
    <cellStyle name="Note 2 2 2 2 2 2 2 5" xfId="16103"/>
    <cellStyle name="Note 2 2 2 2 2 2 2 6" xfId="16104"/>
    <cellStyle name="Note 2 2 2 2 2 2 2 7" xfId="16105"/>
    <cellStyle name="Note 2 2 2 2 2 2 2 8" xfId="16106"/>
    <cellStyle name="Note 2 2 2 2 2 2 2 9" xfId="16107"/>
    <cellStyle name="Note 2 2 2 2 2 2 3" xfId="16108"/>
    <cellStyle name="Note 2 2 2 2 2 2 3 2" xfId="16109"/>
    <cellStyle name="Note 2 2 2 2 2 2 3 2 2" xfId="16110"/>
    <cellStyle name="Note 2 2 2 2 2 2 3 2 3" xfId="16111"/>
    <cellStyle name="Note 2 2 2 2 2 2 3 2 4" xfId="16112"/>
    <cellStyle name="Note 2 2 2 2 2 2 3 2 5" xfId="16113"/>
    <cellStyle name="Note 2 2 2 2 2 2 3 2 6" xfId="16114"/>
    <cellStyle name="Note 2 2 2 2 2 2 3 3" xfId="16115"/>
    <cellStyle name="Note 2 2 2 2 2 2 3 3 2" xfId="16116"/>
    <cellStyle name="Note 2 2 2 2 2 2 3 3 3" xfId="16117"/>
    <cellStyle name="Note 2 2 2 2 2 2 3 3 4" xfId="16118"/>
    <cellStyle name="Note 2 2 2 2 2 2 3 3 5" xfId="16119"/>
    <cellStyle name="Note 2 2 2 2 2 2 3 3 6" xfId="16120"/>
    <cellStyle name="Note 2 2 2 2 2 2 3 4" xfId="16121"/>
    <cellStyle name="Note 2 2 2 2 2 2 3 5" xfId="16122"/>
    <cellStyle name="Note 2 2 2 2 2 2 3 6" xfId="16123"/>
    <cellStyle name="Note 2 2 2 2 2 2 3 7" xfId="16124"/>
    <cellStyle name="Note 2 2 2 2 2 2 3 8" xfId="16125"/>
    <cellStyle name="Note 2 2 2 2 2 2 4" xfId="16126"/>
    <cellStyle name="Note 2 2 2 2 2 2 4 2" xfId="16127"/>
    <cellStyle name="Note 2 2 2 2 2 2 4 3" xfId="16128"/>
    <cellStyle name="Note 2 2 2 2 2 2 4 4" xfId="16129"/>
    <cellStyle name="Note 2 2 2 2 2 2 4 5" xfId="16130"/>
    <cellStyle name="Note 2 2 2 2 2 2 4 6" xfId="16131"/>
    <cellStyle name="Note 2 2 2 2 2 2 5" xfId="16132"/>
    <cellStyle name="Note 2 2 2 2 2 2 5 2" xfId="16133"/>
    <cellStyle name="Note 2 2 2 2 2 2 5 3" xfId="16134"/>
    <cellStyle name="Note 2 2 2 2 2 2 5 4" xfId="16135"/>
    <cellStyle name="Note 2 2 2 2 2 2 5 5" xfId="16136"/>
    <cellStyle name="Note 2 2 2 2 2 2 5 6" xfId="16137"/>
    <cellStyle name="Note 2 2 2 2 2 2 6" xfId="16138"/>
    <cellStyle name="Note 2 2 2 2 2 2 7" xfId="16139"/>
    <cellStyle name="Note 2 2 2 2 2 2 8" xfId="16140"/>
    <cellStyle name="Note 2 2 2 2 2 2 9" xfId="16141"/>
    <cellStyle name="Note 2 2 2 2 2 3" xfId="16142"/>
    <cellStyle name="Note 2 2 2 2 2 3 2" xfId="16143"/>
    <cellStyle name="Note 2 2 2 2 2 3 2 2" xfId="16144"/>
    <cellStyle name="Note 2 2 2 2 2 3 2 2 2" xfId="16145"/>
    <cellStyle name="Note 2 2 2 2 2 3 2 2 3" xfId="16146"/>
    <cellStyle name="Note 2 2 2 2 2 3 2 2 4" xfId="16147"/>
    <cellStyle name="Note 2 2 2 2 2 3 2 2 5" xfId="16148"/>
    <cellStyle name="Note 2 2 2 2 2 3 2 2 6" xfId="16149"/>
    <cellStyle name="Note 2 2 2 2 2 3 2 3" xfId="16150"/>
    <cellStyle name="Note 2 2 2 2 2 3 2 3 2" xfId="16151"/>
    <cellStyle name="Note 2 2 2 2 2 3 2 3 3" xfId="16152"/>
    <cellStyle name="Note 2 2 2 2 2 3 2 3 4" xfId="16153"/>
    <cellStyle name="Note 2 2 2 2 2 3 2 3 5" xfId="16154"/>
    <cellStyle name="Note 2 2 2 2 2 3 2 3 6" xfId="16155"/>
    <cellStyle name="Note 2 2 2 2 2 3 2 4" xfId="16156"/>
    <cellStyle name="Note 2 2 2 2 2 3 2 5" xfId="16157"/>
    <cellStyle name="Note 2 2 2 2 2 3 2 6" xfId="16158"/>
    <cellStyle name="Note 2 2 2 2 2 3 2 7" xfId="16159"/>
    <cellStyle name="Note 2 2 2 2 2 3 2 8" xfId="16160"/>
    <cellStyle name="Note 2 2 2 2 2 3 3" xfId="16161"/>
    <cellStyle name="Note 2 2 2 2 2 3 3 2" xfId="16162"/>
    <cellStyle name="Note 2 2 2 2 2 3 3 3" xfId="16163"/>
    <cellStyle name="Note 2 2 2 2 2 3 3 4" xfId="16164"/>
    <cellStyle name="Note 2 2 2 2 2 3 3 5" xfId="16165"/>
    <cellStyle name="Note 2 2 2 2 2 3 3 6" xfId="16166"/>
    <cellStyle name="Note 2 2 2 2 2 3 4" xfId="16167"/>
    <cellStyle name="Note 2 2 2 2 2 3 4 2" xfId="16168"/>
    <cellStyle name="Note 2 2 2 2 2 3 4 3" xfId="16169"/>
    <cellStyle name="Note 2 2 2 2 2 3 4 4" xfId="16170"/>
    <cellStyle name="Note 2 2 2 2 2 3 4 5" xfId="16171"/>
    <cellStyle name="Note 2 2 2 2 2 3 4 6" xfId="16172"/>
    <cellStyle name="Note 2 2 2 2 2 3 5" xfId="16173"/>
    <cellStyle name="Note 2 2 2 2 2 3 6" xfId="16174"/>
    <cellStyle name="Note 2 2 2 2 2 3 7" xfId="16175"/>
    <cellStyle name="Note 2 2 2 2 2 3 8" xfId="16176"/>
    <cellStyle name="Note 2 2 2 2 2 3 9" xfId="16177"/>
    <cellStyle name="Note 2 2 2 2 2 4" xfId="16178"/>
    <cellStyle name="Note 2 2 2 2 2 4 2" xfId="16179"/>
    <cellStyle name="Note 2 2 2 2 2 4 2 2" xfId="16180"/>
    <cellStyle name="Note 2 2 2 2 2 4 2 3" xfId="16181"/>
    <cellStyle name="Note 2 2 2 2 2 4 2 4" xfId="16182"/>
    <cellStyle name="Note 2 2 2 2 2 4 2 5" xfId="16183"/>
    <cellStyle name="Note 2 2 2 2 2 4 2 6" xfId="16184"/>
    <cellStyle name="Note 2 2 2 2 2 4 3" xfId="16185"/>
    <cellStyle name="Note 2 2 2 2 2 4 3 2" xfId="16186"/>
    <cellStyle name="Note 2 2 2 2 2 4 3 3" xfId="16187"/>
    <cellStyle name="Note 2 2 2 2 2 4 3 4" xfId="16188"/>
    <cellStyle name="Note 2 2 2 2 2 4 3 5" xfId="16189"/>
    <cellStyle name="Note 2 2 2 2 2 4 3 6" xfId="16190"/>
    <cellStyle name="Note 2 2 2 2 2 4 4" xfId="16191"/>
    <cellStyle name="Note 2 2 2 2 2 4 5" xfId="16192"/>
    <cellStyle name="Note 2 2 2 2 2 4 6" xfId="16193"/>
    <cellStyle name="Note 2 2 2 2 2 4 7" xfId="16194"/>
    <cellStyle name="Note 2 2 2 2 2 4 8" xfId="16195"/>
    <cellStyle name="Note 2 2 2 2 2 5" xfId="16196"/>
    <cellStyle name="Note 2 2 2 2 2 5 2" xfId="16197"/>
    <cellStyle name="Note 2 2 2 2 2 5 3" xfId="16198"/>
    <cellStyle name="Note 2 2 2 2 2 5 4" xfId="16199"/>
    <cellStyle name="Note 2 2 2 2 2 5 5" xfId="16200"/>
    <cellStyle name="Note 2 2 2 2 2 5 6" xfId="16201"/>
    <cellStyle name="Note 2 2 2 2 2 6" xfId="16202"/>
    <cellStyle name="Note 2 2 2 2 2 6 2" xfId="16203"/>
    <cellStyle name="Note 2 2 2 2 2 6 3" xfId="16204"/>
    <cellStyle name="Note 2 2 2 2 2 6 4" xfId="16205"/>
    <cellStyle name="Note 2 2 2 2 2 6 5" xfId="16206"/>
    <cellStyle name="Note 2 2 2 2 2 6 6" xfId="16207"/>
    <cellStyle name="Note 2 2 2 2 2 7" xfId="16208"/>
    <cellStyle name="Note 2 2 2 2 2 8" xfId="16209"/>
    <cellStyle name="Note 2 2 2 2 2 9" xfId="16210"/>
    <cellStyle name="Note 2 2 2 2 3" xfId="16211"/>
    <cellStyle name="Note 2 2 2 2 3 10" xfId="16212"/>
    <cellStyle name="Note 2 2 2 2 3 2" xfId="16213"/>
    <cellStyle name="Note 2 2 2 2 3 2 2" xfId="16214"/>
    <cellStyle name="Note 2 2 2 2 3 2 2 2" xfId="16215"/>
    <cellStyle name="Note 2 2 2 2 3 2 2 2 2" xfId="16216"/>
    <cellStyle name="Note 2 2 2 2 3 2 2 2 3" xfId="16217"/>
    <cellStyle name="Note 2 2 2 2 3 2 2 2 4" xfId="16218"/>
    <cellStyle name="Note 2 2 2 2 3 2 2 2 5" xfId="16219"/>
    <cellStyle name="Note 2 2 2 2 3 2 2 2 6" xfId="16220"/>
    <cellStyle name="Note 2 2 2 2 3 2 2 3" xfId="16221"/>
    <cellStyle name="Note 2 2 2 2 3 2 2 3 2" xfId="16222"/>
    <cellStyle name="Note 2 2 2 2 3 2 2 3 3" xfId="16223"/>
    <cellStyle name="Note 2 2 2 2 3 2 2 3 4" xfId="16224"/>
    <cellStyle name="Note 2 2 2 2 3 2 2 3 5" xfId="16225"/>
    <cellStyle name="Note 2 2 2 2 3 2 2 3 6" xfId="16226"/>
    <cellStyle name="Note 2 2 2 2 3 2 2 4" xfId="16227"/>
    <cellStyle name="Note 2 2 2 2 3 2 2 5" xfId="16228"/>
    <cellStyle name="Note 2 2 2 2 3 2 2 6" xfId="16229"/>
    <cellStyle name="Note 2 2 2 2 3 2 2 7" xfId="16230"/>
    <cellStyle name="Note 2 2 2 2 3 2 2 8" xfId="16231"/>
    <cellStyle name="Note 2 2 2 2 3 2 3" xfId="16232"/>
    <cellStyle name="Note 2 2 2 2 3 2 3 2" xfId="16233"/>
    <cellStyle name="Note 2 2 2 2 3 2 3 3" xfId="16234"/>
    <cellStyle name="Note 2 2 2 2 3 2 3 4" xfId="16235"/>
    <cellStyle name="Note 2 2 2 2 3 2 3 5" xfId="16236"/>
    <cellStyle name="Note 2 2 2 2 3 2 3 6" xfId="16237"/>
    <cellStyle name="Note 2 2 2 2 3 2 4" xfId="16238"/>
    <cellStyle name="Note 2 2 2 2 3 2 4 2" xfId="16239"/>
    <cellStyle name="Note 2 2 2 2 3 2 4 3" xfId="16240"/>
    <cellStyle name="Note 2 2 2 2 3 2 4 4" xfId="16241"/>
    <cellStyle name="Note 2 2 2 2 3 2 4 5" xfId="16242"/>
    <cellStyle name="Note 2 2 2 2 3 2 4 6" xfId="16243"/>
    <cellStyle name="Note 2 2 2 2 3 2 5" xfId="16244"/>
    <cellStyle name="Note 2 2 2 2 3 2 6" xfId="16245"/>
    <cellStyle name="Note 2 2 2 2 3 2 7" xfId="16246"/>
    <cellStyle name="Note 2 2 2 2 3 2 8" xfId="16247"/>
    <cellStyle name="Note 2 2 2 2 3 2 9" xfId="16248"/>
    <cellStyle name="Note 2 2 2 2 3 3" xfId="16249"/>
    <cellStyle name="Note 2 2 2 2 3 3 2" xfId="16250"/>
    <cellStyle name="Note 2 2 2 2 3 3 2 2" xfId="16251"/>
    <cellStyle name="Note 2 2 2 2 3 3 2 3" xfId="16252"/>
    <cellStyle name="Note 2 2 2 2 3 3 2 4" xfId="16253"/>
    <cellStyle name="Note 2 2 2 2 3 3 2 5" xfId="16254"/>
    <cellStyle name="Note 2 2 2 2 3 3 2 6" xfId="16255"/>
    <cellStyle name="Note 2 2 2 2 3 3 3" xfId="16256"/>
    <cellStyle name="Note 2 2 2 2 3 3 3 2" xfId="16257"/>
    <cellStyle name="Note 2 2 2 2 3 3 3 3" xfId="16258"/>
    <cellStyle name="Note 2 2 2 2 3 3 3 4" xfId="16259"/>
    <cellStyle name="Note 2 2 2 2 3 3 3 5" xfId="16260"/>
    <cellStyle name="Note 2 2 2 2 3 3 3 6" xfId="16261"/>
    <cellStyle name="Note 2 2 2 2 3 3 4" xfId="16262"/>
    <cellStyle name="Note 2 2 2 2 3 3 5" xfId="16263"/>
    <cellStyle name="Note 2 2 2 2 3 3 6" xfId="16264"/>
    <cellStyle name="Note 2 2 2 2 3 3 7" xfId="16265"/>
    <cellStyle name="Note 2 2 2 2 3 3 8" xfId="16266"/>
    <cellStyle name="Note 2 2 2 2 3 4" xfId="16267"/>
    <cellStyle name="Note 2 2 2 2 3 4 2" xfId="16268"/>
    <cellStyle name="Note 2 2 2 2 3 4 3" xfId="16269"/>
    <cellStyle name="Note 2 2 2 2 3 4 4" xfId="16270"/>
    <cellStyle name="Note 2 2 2 2 3 4 5" xfId="16271"/>
    <cellStyle name="Note 2 2 2 2 3 4 6" xfId="16272"/>
    <cellStyle name="Note 2 2 2 2 3 5" xfId="16273"/>
    <cellStyle name="Note 2 2 2 2 3 5 2" xfId="16274"/>
    <cellStyle name="Note 2 2 2 2 3 5 3" xfId="16275"/>
    <cellStyle name="Note 2 2 2 2 3 5 4" xfId="16276"/>
    <cellStyle name="Note 2 2 2 2 3 5 5" xfId="16277"/>
    <cellStyle name="Note 2 2 2 2 3 5 6" xfId="16278"/>
    <cellStyle name="Note 2 2 2 2 3 6" xfId="16279"/>
    <cellStyle name="Note 2 2 2 2 3 7" xfId="16280"/>
    <cellStyle name="Note 2 2 2 2 3 8" xfId="16281"/>
    <cellStyle name="Note 2 2 2 2 3 9" xfId="16282"/>
    <cellStyle name="Note 2 2 2 2 4" xfId="16283"/>
    <cellStyle name="Note 2 2 2 2 4 2" xfId="16284"/>
    <cellStyle name="Note 2 2 2 2 4 2 2" xfId="16285"/>
    <cellStyle name="Note 2 2 2 2 4 2 2 2" xfId="16286"/>
    <cellStyle name="Note 2 2 2 2 4 2 2 3" xfId="16287"/>
    <cellStyle name="Note 2 2 2 2 4 2 2 4" xfId="16288"/>
    <cellStyle name="Note 2 2 2 2 4 2 2 5" xfId="16289"/>
    <cellStyle name="Note 2 2 2 2 4 2 2 6" xfId="16290"/>
    <cellStyle name="Note 2 2 2 2 4 2 3" xfId="16291"/>
    <cellStyle name="Note 2 2 2 2 4 2 3 2" xfId="16292"/>
    <cellStyle name="Note 2 2 2 2 4 2 3 3" xfId="16293"/>
    <cellStyle name="Note 2 2 2 2 4 2 3 4" xfId="16294"/>
    <cellStyle name="Note 2 2 2 2 4 2 3 5" xfId="16295"/>
    <cellStyle name="Note 2 2 2 2 4 2 3 6" xfId="16296"/>
    <cellStyle name="Note 2 2 2 2 4 2 4" xfId="16297"/>
    <cellStyle name="Note 2 2 2 2 4 2 5" xfId="16298"/>
    <cellStyle name="Note 2 2 2 2 4 2 6" xfId="16299"/>
    <cellStyle name="Note 2 2 2 2 4 2 7" xfId="16300"/>
    <cellStyle name="Note 2 2 2 2 4 2 8" xfId="16301"/>
    <cellStyle name="Note 2 2 2 2 4 3" xfId="16302"/>
    <cellStyle name="Note 2 2 2 2 4 3 2" xfId="16303"/>
    <cellStyle name="Note 2 2 2 2 4 3 3" xfId="16304"/>
    <cellStyle name="Note 2 2 2 2 4 3 4" xfId="16305"/>
    <cellStyle name="Note 2 2 2 2 4 3 5" xfId="16306"/>
    <cellStyle name="Note 2 2 2 2 4 3 6" xfId="16307"/>
    <cellStyle name="Note 2 2 2 2 4 4" xfId="16308"/>
    <cellStyle name="Note 2 2 2 2 4 4 2" xfId="16309"/>
    <cellStyle name="Note 2 2 2 2 4 4 3" xfId="16310"/>
    <cellStyle name="Note 2 2 2 2 4 4 4" xfId="16311"/>
    <cellStyle name="Note 2 2 2 2 4 4 5" xfId="16312"/>
    <cellStyle name="Note 2 2 2 2 4 4 6" xfId="16313"/>
    <cellStyle name="Note 2 2 2 2 4 5" xfId="16314"/>
    <cellStyle name="Note 2 2 2 2 4 6" xfId="16315"/>
    <cellStyle name="Note 2 2 2 2 4 7" xfId="16316"/>
    <cellStyle name="Note 2 2 2 2 4 8" xfId="16317"/>
    <cellStyle name="Note 2 2 2 2 4 9" xfId="16318"/>
    <cellStyle name="Note 2 2 2 2 5" xfId="16319"/>
    <cellStyle name="Note 2 2 2 2 5 2" xfId="16320"/>
    <cellStyle name="Note 2 2 2 2 5 2 2" xfId="16321"/>
    <cellStyle name="Note 2 2 2 2 5 2 3" xfId="16322"/>
    <cellStyle name="Note 2 2 2 2 5 2 4" xfId="16323"/>
    <cellStyle name="Note 2 2 2 2 5 2 5" xfId="16324"/>
    <cellStyle name="Note 2 2 2 2 5 2 6" xfId="16325"/>
    <cellStyle name="Note 2 2 2 2 5 3" xfId="16326"/>
    <cellStyle name="Note 2 2 2 2 5 3 2" xfId="16327"/>
    <cellStyle name="Note 2 2 2 2 5 3 3" xfId="16328"/>
    <cellStyle name="Note 2 2 2 2 5 3 4" xfId="16329"/>
    <cellStyle name="Note 2 2 2 2 5 3 5" xfId="16330"/>
    <cellStyle name="Note 2 2 2 2 5 3 6" xfId="16331"/>
    <cellStyle name="Note 2 2 2 2 5 4" xfId="16332"/>
    <cellStyle name="Note 2 2 2 2 5 5" xfId="16333"/>
    <cellStyle name="Note 2 2 2 2 5 6" xfId="16334"/>
    <cellStyle name="Note 2 2 2 2 5 7" xfId="16335"/>
    <cellStyle name="Note 2 2 2 2 5 8" xfId="16336"/>
    <cellStyle name="Note 2 2 2 2 6" xfId="16337"/>
    <cellStyle name="Note 2 2 2 2 6 2" xfId="16338"/>
    <cellStyle name="Note 2 2 2 2 6 3" xfId="16339"/>
    <cellStyle name="Note 2 2 2 2 6 4" xfId="16340"/>
    <cellStyle name="Note 2 2 2 2 6 5" xfId="16341"/>
    <cellStyle name="Note 2 2 2 2 6 6" xfId="16342"/>
    <cellStyle name="Note 2 2 2 2 7" xfId="16343"/>
    <cellStyle name="Note 2 2 2 2 7 2" xfId="16344"/>
    <cellStyle name="Note 2 2 2 2 7 3" xfId="16345"/>
    <cellStyle name="Note 2 2 2 2 7 4" xfId="16346"/>
    <cellStyle name="Note 2 2 2 2 7 5" xfId="16347"/>
    <cellStyle name="Note 2 2 2 2 7 6" xfId="16348"/>
    <cellStyle name="Note 2 2 2 2 8" xfId="16349"/>
    <cellStyle name="Note 2 2 2 2 9" xfId="16350"/>
    <cellStyle name="Note 2 2 2 3" xfId="16351"/>
    <cellStyle name="Note 2 2 2 3 10" xfId="16352"/>
    <cellStyle name="Note 2 2 2 3 11" xfId="16353"/>
    <cellStyle name="Note 2 2 2 3 2" xfId="16354"/>
    <cellStyle name="Note 2 2 2 3 2 10" xfId="16355"/>
    <cellStyle name="Note 2 2 2 3 2 2" xfId="16356"/>
    <cellStyle name="Note 2 2 2 3 2 2 2" xfId="16357"/>
    <cellStyle name="Note 2 2 2 3 2 2 2 2" xfId="16358"/>
    <cellStyle name="Note 2 2 2 3 2 2 2 2 2" xfId="16359"/>
    <cellStyle name="Note 2 2 2 3 2 2 2 2 3" xfId="16360"/>
    <cellStyle name="Note 2 2 2 3 2 2 2 2 4" xfId="16361"/>
    <cellStyle name="Note 2 2 2 3 2 2 2 2 5" xfId="16362"/>
    <cellStyle name="Note 2 2 2 3 2 2 2 2 6" xfId="16363"/>
    <cellStyle name="Note 2 2 2 3 2 2 2 3" xfId="16364"/>
    <cellStyle name="Note 2 2 2 3 2 2 2 3 2" xfId="16365"/>
    <cellStyle name="Note 2 2 2 3 2 2 2 3 3" xfId="16366"/>
    <cellStyle name="Note 2 2 2 3 2 2 2 3 4" xfId="16367"/>
    <cellStyle name="Note 2 2 2 3 2 2 2 3 5" xfId="16368"/>
    <cellStyle name="Note 2 2 2 3 2 2 2 3 6" xfId="16369"/>
    <cellStyle name="Note 2 2 2 3 2 2 2 4" xfId="16370"/>
    <cellStyle name="Note 2 2 2 3 2 2 2 5" xfId="16371"/>
    <cellStyle name="Note 2 2 2 3 2 2 2 6" xfId="16372"/>
    <cellStyle name="Note 2 2 2 3 2 2 2 7" xfId="16373"/>
    <cellStyle name="Note 2 2 2 3 2 2 2 8" xfId="16374"/>
    <cellStyle name="Note 2 2 2 3 2 2 3" xfId="16375"/>
    <cellStyle name="Note 2 2 2 3 2 2 3 2" xfId="16376"/>
    <cellStyle name="Note 2 2 2 3 2 2 3 3" xfId="16377"/>
    <cellStyle name="Note 2 2 2 3 2 2 3 4" xfId="16378"/>
    <cellStyle name="Note 2 2 2 3 2 2 3 5" xfId="16379"/>
    <cellStyle name="Note 2 2 2 3 2 2 3 6" xfId="16380"/>
    <cellStyle name="Note 2 2 2 3 2 2 4" xfId="16381"/>
    <cellStyle name="Note 2 2 2 3 2 2 4 2" xfId="16382"/>
    <cellStyle name="Note 2 2 2 3 2 2 4 3" xfId="16383"/>
    <cellStyle name="Note 2 2 2 3 2 2 4 4" xfId="16384"/>
    <cellStyle name="Note 2 2 2 3 2 2 4 5" xfId="16385"/>
    <cellStyle name="Note 2 2 2 3 2 2 4 6" xfId="16386"/>
    <cellStyle name="Note 2 2 2 3 2 2 5" xfId="16387"/>
    <cellStyle name="Note 2 2 2 3 2 2 6" xfId="16388"/>
    <cellStyle name="Note 2 2 2 3 2 2 7" xfId="16389"/>
    <cellStyle name="Note 2 2 2 3 2 2 8" xfId="16390"/>
    <cellStyle name="Note 2 2 2 3 2 2 9" xfId="16391"/>
    <cellStyle name="Note 2 2 2 3 2 3" xfId="16392"/>
    <cellStyle name="Note 2 2 2 3 2 3 2" xfId="16393"/>
    <cellStyle name="Note 2 2 2 3 2 3 2 2" xfId="16394"/>
    <cellStyle name="Note 2 2 2 3 2 3 2 3" xfId="16395"/>
    <cellStyle name="Note 2 2 2 3 2 3 2 4" xfId="16396"/>
    <cellStyle name="Note 2 2 2 3 2 3 2 5" xfId="16397"/>
    <cellStyle name="Note 2 2 2 3 2 3 2 6" xfId="16398"/>
    <cellStyle name="Note 2 2 2 3 2 3 3" xfId="16399"/>
    <cellStyle name="Note 2 2 2 3 2 3 3 2" xfId="16400"/>
    <cellStyle name="Note 2 2 2 3 2 3 3 3" xfId="16401"/>
    <cellStyle name="Note 2 2 2 3 2 3 3 4" xfId="16402"/>
    <cellStyle name="Note 2 2 2 3 2 3 3 5" xfId="16403"/>
    <cellStyle name="Note 2 2 2 3 2 3 3 6" xfId="16404"/>
    <cellStyle name="Note 2 2 2 3 2 3 4" xfId="16405"/>
    <cellStyle name="Note 2 2 2 3 2 3 5" xfId="16406"/>
    <cellStyle name="Note 2 2 2 3 2 3 6" xfId="16407"/>
    <cellStyle name="Note 2 2 2 3 2 3 7" xfId="16408"/>
    <cellStyle name="Note 2 2 2 3 2 3 8" xfId="16409"/>
    <cellStyle name="Note 2 2 2 3 2 4" xfId="16410"/>
    <cellStyle name="Note 2 2 2 3 2 4 2" xfId="16411"/>
    <cellStyle name="Note 2 2 2 3 2 4 3" xfId="16412"/>
    <cellStyle name="Note 2 2 2 3 2 4 4" xfId="16413"/>
    <cellStyle name="Note 2 2 2 3 2 4 5" xfId="16414"/>
    <cellStyle name="Note 2 2 2 3 2 4 6" xfId="16415"/>
    <cellStyle name="Note 2 2 2 3 2 5" xfId="16416"/>
    <cellStyle name="Note 2 2 2 3 2 5 2" xfId="16417"/>
    <cellStyle name="Note 2 2 2 3 2 5 3" xfId="16418"/>
    <cellStyle name="Note 2 2 2 3 2 5 4" xfId="16419"/>
    <cellStyle name="Note 2 2 2 3 2 5 5" xfId="16420"/>
    <cellStyle name="Note 2 2 2 3 2 5 6" xfId="16421"/>
    <cellStyle name="Note 2 2 2 3 2 6" xfId="16422"/>
    <cellStyle name="Note 2 2 2 3 2 7" xfId="16423"/>
    <cellStyle name="Note 2 2 2 3 2 8" xfId="16424"/>
    <cellStyle name="Note 2 2 2 3 2 9" xfId="16425"/>
    <cellStyle name="Note 2 2 2 3 3" xfId="16426"/>
    <cellStyle name="Note 2 2 2 3 3 2" xfId="16427"/>
    <cellStyle name="Note 2 2 2 3 3 2 2" xfId="16428"/>
    <cellStyle name="Note 2 2 2 3 3 2 2 2" xfId="16429"/>
    <cellStyle name="Note 2 2 2 3 3 2 2 3" xfId="16430"/>
    <cellStyle name="Note 2 2 2 3 3 2 2 4" xfId="16431"/>
    <cellStyle name="Note 2 2 2 3 3 2 2 5" xfId="16432"/>
    <cellStyle name="Note 2 2 2 3 3 2 2 6" xfId="16433"/>
    <cellStyle name="Note 2 2 2 3 3 2 3" xfId="16434"/>
    <cellStyle name="Note 2 2 2 3 3 2 3 2" xfId="16435"/>
    <cellStyle name="Note 2 2 2 3 3 2 3 3" xfId="16436"/>
    <cellStyle name="Note 2 2 2 3 3 2 3 4" xfId="16437"/>
    <cellStyle name="Note 2 2 2 3 3 2 3 5" xfId="16438"/>
    <cellStyle name="Note 2 2 2 3 3 2 3 6" xfId="16439"/>
    <cellStyle name="Note 2 2 2 3 3 2 4" xfId="16440"/>
    <cellStyle name="Note 2 2 2 3 3 2 5" xfId="16441"/>
    <cellStyle name="Note 2 2 2 3 3 2 6" xfId="16442"/>
    <cellStyle name="Note 2 2 2 3 3 2 7" xfId="16443"/>
    <cellStyle name="Note 2 2 2 3 3 2 8" xfId="16444"/>
    <cellStyle name="Note 2 2 2 3 3 3" xfId="16445"/>
    <cellStyle name="Note 2 2 2 3 3 3 2" xfId="16446"/>
    <cellStyle name="Note 2 2 2 3 3 3 3" xfId="16447"/>
    <cellStyle name="Note 2 2 2 3 3 3 4" xfId="16448"/>
    <cellStyle name="Note 2 2 2 3 3 3 5" xfId="16449"/>
    <cellStyle name="Note 2 2 2 3 3 3 6" xfId="16450"/>
    <cellStyle name="Note 2 2 2 3 3 4" xfId="16451"/>
    <cellStyle name="Note 2 2 2 3 3 4 2" xfId="16452"/>
    <cellStyle name="Note 2 2 2 3 3 4 3" xfId="16453"/>
    <cellStyle name="Note 2 2 2 3 3 4 4" xfId="16454"/>
    <cellStyle name="Note 2 2 2 3 3 4 5" xfId="16455"/>
    <cellStyle name="Note 2 2 2 3 3 4 6" xfId="16456"/>
    <cellStyle name="Note 2 2 2 3 3 5" xfId="16457"/>
    <cellStyle name="Note 2 2 2 3 3 6" xfId="16458"/>
    <cellStyle name="Note 2 2 2 3 3 7" xfId="16459"/>
    <cellStyle name="Note 2 2 2 3 3 8" xfId="16460"/>
    <cellStyle name="Note 2 2 2 3 3 9" xfId="16461"/>
    <cellStyle name="Note 2 2 2 3 4" xfId="16462"/>
    <cellStyle name="Note 2 2 2 3 4 2" xfId="16463"/>
    <cellStyle name="Note 2 2 2 3 4 2 2" xfId="16464"/>
    <cellStyle name="Note 2 2 2 3 4 2 3" xfId="16465"/>
    <cellStyle name="Note 2 2 2 3 4 2 4" xfId="16466"/>
    <cellStyle name="Note 2 2 2 3 4 2 5" xfId="16467"/>
    <cellStyle name="Note 2 2 2 3 4 2 6" xfId="16468"/>
    <cellStyle name="Note 2 2 2 3 4 3" xfId="16469"/>
    <cellStyle name="Note 2 2 2 3 4 3 2" xfId="16470"/>
    <cellStyle name="Note 2 2 2 3 4 3 3" xfId="16471"/>
    <cellStyle name="Note 2 2 2 3 4 3 4" xfId="16472"/>
    <cellStyle name="Note 2 2 2 3 4 3 5" xfId="16473"/>
    <cellStyle name="Note 2 2 2 3 4 3 6" xfId="16474"/>
    <cellStyle name="Note 2 2 2 3 4 4" xfId="16475"/>
    <cellStyle name="Note 2 2 2 3 4 5" xfId="16476"/>
    <cellStyle name="Note 2 2 2 3 4 6" xfId="16477"/>
    <cellStyle name="Note 2 2 2 3 4 7" xfId="16478"/>
    <cellStyle name="Note 2 2 2 3 4 8" xfId="16479"/>
    <cellStyle name="Note 2 2 2 3 5" xfId="16480"/>
    <cellStyle name="Note 2 2 2 3 5 2" xfId="16481"/>
    <cellStyle name="Note 2 2 2 3 5 3" xfId="16482"/>
    <cellStyle name="Note 2 2 2 3 5 4" xfId="16483"/>
    <cellStyle name="Note 2 2 2 3 5 5" xfId="16484"/>
    <cellStyle name="Note 2 2 2 3 5 6" xfId="16485"/>
    <cellStyle name="Note 2 2 2 3 6" xfId="16486"/>
    <cellStyle name="Note 2 2 2 3 6 2" xfId="16487"/>
    <cellStyle name="Note 2 2 2 3 6 3" xfId="16488"/>
    <cellStyle name="Note 2 2 2 3 6 4" xfId="16489"/>
    <cellStyle name="Note 2 2 2 3 6 5" xfId="16490"/>
    <cellStyle name="Note 2 2 2 3 6 6" xfId="16491"/>
    <cellStyle name="Note 2 2 2 3 7" xfId="16492"/>
    <cellStyle name="Note 2 2 2 3 8" xfId="16493"/>
    <cellStyle name="Note 2 2 2 3 9" xfId="16494"/>
    <cellStyle name="Note 2 2 2 4" xfId="16495"/>
    <cellStyle name="Note 2 2 2 4 10" xfId="16496"/>
    <cellStyle name="Note 2 2 2 4 2" xfId="16497"/>
    <cellStyle name="Note 2 2 2 4 2 2" xfId="16498"/>
    <cellStyle name="Note 2 2 2 4 2 2 2" xfId="16499"/>
    <cellStyle name="Note 2 2 2 4 2 2 2 2" xfId="16500"/>
    <cellStyle name="Note 2 2 2 4 2 2 2 3" xfId="16501"/>
    <cellStyle name="Note 2 2 2 4 2 2 2 4" xfId="16502"/>
    <cellStyle name="Note 2 2 2 4 2 2 2 5" xfId="16503"/>
    <cellStyle name="Note 2 2 2 4 2 2 2 6" xfId="16504"/>
    <cellStyle name="Note 2 2 2 4 2 2 3" xfId="16505"/>
    <cellStyle name="Note 2 2 2 4 2 2 3 2" xfId="16506"/>
    <cellStyle name="Note 2 2 2 4 2 2 3 3" xfId="16507"/>
    <cellStyle name="Note 2 2 2 4 2 2 3 4" xfId="16508"/>
    <cellStyle name="Note 2 2 2 4 2 2 3 5" xfId="16509"/>
    <cellStyle name="Note 2 2 2 4 2 2 3 6" xfId="16510"/>
    <cellStyle name="Note 2 2 2 4 2 2 4" xfId="16511"/>
    <cellStyle name="Note 2 2 2 4 2 2 5" xfId="16512"/>
    <cellStyle name="Note 2 2 2 4 2 2 6" xfId="16513"/>
    <cellStyle name="Note 2 2 2 4 2 2 7" xfId="16514"/>
    <cellStyle name="Note 2 2 2 4 2 2 8" xfId="16515"/>
    <cellStyle name="Note 2 2 2 4 2 3" xfId="16516"/>
    <cellStyle name="Note 2 2 2 4 2 3 2" xfId="16517"/>
    <cellStyle name="Note 2 2 2 4 2 3 3" xfId="16518"/>
    <cellStyle name="Note 2 2 2 4 2 3 4" xfId="16519"/>
    <cellStyle name="Note 2 2 2 4 2 3 5" xfId="16520"/>
    <cellStyle name="Note 2 2 2 4 2 3 6" xfId="16521"/>
    <cellStyle name="Note 2 2 2 4 2 4" xfId="16522"/>
    <cellStyle name="Note 2 2 2 4 2 4 2" xfId="16523"/>
    <cellStyle name="Note 2 2 2 4 2 4 3" xfId="16524"/>
    <cellStyle name="Note 2 2 2 4 2 4 4" xfId="16525"/>
    <cellStyle name="Note 2 2 2 4 2 4 5" xfId="16526"/>
    <cellStyle name="Note 2 2 2 4 2 4 6" xfId="16527"/>
    <cellStyle name="Note 2 2 2 4 2 5" xfId="16528"/>
    <cellStyle name="Note 2 2 2 4 2 6" xfId="16529"/>
    <cellStyle name="Note 2 2 2 4 2 7" xfId="16530"/>
    <cellStyle name="Note 2 2 2 4 2 8" xfId="16531"/>
    <cellStyle name="Note 2 2 2 4 2 9" xfId="16532"/>
    <cellStyle name="Note 2 2 2 4 3" xfId="16533"/>
    <cellStyle name="Note 2 2 2 4 3 2" xfId="16534"/>
    <cellStyle name="Note 2 2 2 4 3 2 2" xfId="16535"/>
    <cellStyle name="Note 2 2 2 4 3 2 3" xfId="16536"/>
    <cellStyle name="Note 2 2 2 4 3 2 4" xfId="16537"/>
    <cellStyle name="Note 2 2 2 4 3 2 5" xfId="16538"/>
    <cellStyle name="Note 2 2 2 4 3 2 6" xfId="16539"/>
    <cellStyle name="Note 2 2 2 4 3 3" xfId="16540"/>
    <cellStyle name="Note 2 2 2 4 3 3 2" xfId="16541"/>
    <cellStyle name="Note 2 2 2 4 3 3 3" xfId="16542"/>
    <cellStyle name="Note 2 2 2 4 3 3 4" xfId="16543"/>
    <cellStyle name="Note 2 2 2 4 3 3 5" xfId="16544"/>
    <cellStyle name="Note 2 2 2 4 3 3 6" xfId="16545"/>
    <cellStyle name="Note 2 2 2 4 3 4" xfId="16546"/>
    <cellStyle name="Note 2 2 2 4 3 5" xfId="16547"/>
    <cellStyle name="Note 2 2 2 4 3 6" xfId="16548"/>
    <cellStyle name="Note 2 2 2 4 3 7" xfId="16549"/>
    <cellStyle name="Note 2 2 2 4 3 8" xfId="16550"/>
    <cellStyle name="Note 2 2 2 4 4" xfId="16551"/>
    <cellStyle name="Note 2 2 2 4 4 2" xfId="16552"/>
    <cellStyle name="Note 2 2 2 4 4 3" xfId="16553"/>
    <cellStyle name="Note 2 2 2 4 4 4" xfId="16554"/>
    <cellStyle name="Note 2 2 2 4 4 5" xfId="16555"/>
    <cellStyle name="Note 2 2 2 4 4 6" xfId="16556"/>
    <cellStyle name="Note 2 2 2 4 5" xfId="16557"/>
    <cellStyle name="Note 2 2 2 4 5 2" xfId="16558"/>
    <cellStyle name="Note 2 2 2 4 5 3" xfId="16559"/>
    <cellStyle name="Note 2 2 2 4 5 4" xfId="16560"/>
    <cellStyle name="Note 2 2 2 4 5 5" xfId="16561"/>
    <cellStyle name="Note 2 2 2 4 5 6" xfId="16562"/>
    <cellStyle name="Note 2 2 2 4 6" xfId="16563"/>
    <cellStyle name="Note 2 2 2 4 7" xfId="16564"/>
    <cellStyle name="Note 2 2 2 4 8" xfId="16565"/>
    <cellStyle name="Note 2 2 2 4 9" xfId="16566"/>
    <cellStyle name="Note 2 2 2 5" xfId="16567"/>
    <cellStyle name="Note 2 2 2 5 2" xfId="16568"/>
    <cellStyle name="Note 2 2 2 5 2 2" xfId="16569"/>
    <cellStyle name="Note 2 2 2 5 2 2 2" xfId="16570"/>
    <cellStyle name="Note 2 2 2 5 2 2 3" xfId="16571"/>
    <cellStyle name="Note 2 2 2 5 2 2 4" xfId="16572"/>
    <cellStyle name="Note 2 2 2 5 2 2 5" xfId="16573"/>
    <cellStyle name="Note 2 2 2 5 2 2 6" xfId="16574"/>
    <cellStyle name="Note 2 2 2 5 2 3" xfId="16575"/>
    <cellStyle name="Note 2 2 2 5 2 3 2" xfId="16576"/>
    <cellStyle name="Note 2 2 2 5 2 3 3" xfId="16577"/>
    <cellStyle name="Note 2 2 2 5 2 3 4" xfId="16578"/>
    <cellStyle name="Note 2 2 2 5 2 3 5" xfId="16579"/>
    <cellStyle name="Note 2 2 2 5 2 3 6" xfId="16580"/>
    <cellStyle name="Note 2 2 2 5 2 4" xfId="16581"/>
    <cellStyle name="Note 2 2 2 5 2 5" xfId="16582"/>
    <cellStyle name="Note 2 2 2 5 2 6" xfId="16583"/>
    <cellStyle name="Note 2 2 2 5 2 7" xfId="16584"/>
    <cellStyle name="Note 2 2 2 5 2 8" xfId="16585"/>
    <cellStyle name="Note 2 2 2 5 3" xfId="16586"/>
    <cellStyle name="Note 2 2 2 5 3 2" xfId="16587"/>
    <cellStyle name="Note 2 2 2 5 3 3" xfId="16588"/>
    <cellStyle name="Note 2 2 2 5 3 4" xfId="16589"/>
    <cellStyle name="Note 2 2 2 5 3 5" xfId="16590"/>
    <cellStyle name="Note 2 2 2 5 3 6" xfId="16591"/>
    <cellStyle name="Note 2 2 2 5 4" xfId="16592"/>
    <cellStyle name="Note 2 2 2 5 4 2" xfId="16593"/>
    <cellStyle name="Note 2 2 2 5 4 3" xfId="16594"/>
    <cellStyle name="Note 2 2 2 5 4 4" xfId="16595"/>
    <cellStyle name="Note 2 2 2 5 4 5" xfId="16596"/>
    <cellStyle name="Note 2 2 2 5 4 6" xfId="16597"/>
    <cellStyle name="Note 2 2 2 5 5" xfId="16598"/>
    <cellStyle name="Note 2 2 2 5 6" xfId="16599"/>
    <cellStyle name="Note 2 2 2 5 7" xfId="16600"/>
    <cellStyle name="Note 2 2 2 5 8" xfId="16601"/>
    <cellStyle name="Note 2 2 2 5 9" xfId="16602"/>
    <cellStyle name="Note 2 2 2 6" xfId="16603"/>
    <cellStyle name="Note 2 2 2 6 2" xfId="16604"/>
    <cellStyle name="Note 2 2 2 6 2 2" xfId="16605"/>
    <cellStyle name="Note 2 2 2 6 2 3" xfId="16606"/>
    <cellStyle name="Note 2 2 2 6 2 4" xfId="16607"/>
    <cellStyle name="Note 2 2 2 6 2 5" xfId="16608"/>
    <cellStyle name="Note 2 2 2 6 2 6" xfId="16609"/>
    <cellStyle name="Note 2 2 2 6 3" xfId="16610"/>
    <cellStyle name="Note 2 2 2 6 3 2" xfId="16611"/>
    <cellStyle name="Note 2 2 2 6 3 3" xfId="16612"/>
    <cellStyle name="Note 2 2 2 6 3 4" xfId="16613"/>
    <cellStyle name="Note 2 2 2 6 3 5" xfId="16614"/>
    <cellStyle name="Note 2 2 2 6 3 6" xfId="16615"/>
    <cellStyle name="Note 2 2 2 6 4" xfId="16616"/>
    <cellStyle name="Note 2 2 2 6 5" xfId="16617"/>
    <cellStyle name="Note 2 2 2 6 6" xfId="16618"/>
    <cellStyle name="Note 2 2 2 6 7" xfId="16619"/>
    <cellStyle name="Note 2 2 2 6 8" xfId="16620"/>
    <cellStyle name="Note 2 2 2 7" xfId="16621"/>
    <cellStyle name="Note 2 2 2 7 2" xfId="16622"/>
    <cellStyle name="Note 2 2 2 7 3" xfId="16623"/>
    <cellStyle name="Note 2 2 2 7 4" xfId="16624"/>
    <cellStyle name="Note 2 2 2 7 5" xfId="16625"/>
    <cellStyle name="Note 2 2 2 7 6" xfId="16626"/>
    <cellStyle name="Note 2 2 2 8" xfId="16627"/>
    <cellStyle name="Note 2 2 2 8 2" xfId="16628"/>
    <cellStyle name="Note 2 2 2 8 3" xfId="16629"/>
    <cellStyle name="Note 2 2 2 8 4" xfId="16630"/>
    <cellStyle name="Note 2 2 2 8 5" xfId="16631"/>
    <cellStyle name="Note 2 2 2 8 6" xfId="16632"/>
    <cellStyle name="Note 2 2 2 9" xfId="16633"/>
    <cellStyle name="Note 2 2 3" xfId="16634"/>
    <cellStyle name="Note 2 2 3 10" xfId="16635"/>
    <cellStyle name="Note 2 2 3 11" xfId="16636"/>
    <cellStyle name="Note 2 2 3 12" xfId="16637"/>
    <cellStyle name="Note 2 2 3 2" xfId="16638"/>
    <cellStyle name="Note 2 2 3 2 10" xfId="16639"/>
    <cellStyle name="Note 2 2 3 2 11" xfId="16640"/>
    <cellStyle name="Note 2 2 3 2 2" xfId="16641"/>
    <cellStyle name="Note 2 2 3 2 2 10" xfId="16642"/>
    <cellStyle name="Note 2 2 3 2 2 2" xfId="16643"/>
    <cellStyle name="Note 2 2 3 2 2 2 2" xfId="16644"/>
    <cellStyle name="Note 2 2 3 2 2 2 2 2" xfId="16645"/>
    <cellStyle name="Note 2 2 3 2 2 2 2 2 2" xfId="16646"/>
    <cellStyle name="Note 2 2 3 2 2 2 2 2 3" xfId="16647"/>
    <cellStyle name="Note 2 2 3 2 2 2 2 2 4" xfId="16648"/>
    <cellStyle name="Note 2 2 3 2 2 2 2 2 5" xfId="16649"/>
    <cellStyle name="Note 2 2 3 2 2 2 2 2 6" xfId="16650"/>
    <cellStyle name="Note 2 2 3 2 2 2 2 3" xfId="16651"/>
    <cellStyle name="Note 2 2 3 2 2 2 2 3 2" xfId="16652"/>
    <cellStyle name="Note 2 2 3 2 2 2 2 3 3" xfId="16653"/>
    <cellStyle name="Note 2 2 3 2 2 2 2 3 4" xfId="16654"/>
    <cellStyle name="Note 2 2 3 2 2 2 2 3 5" xfId="16655"/>
    <cellStyle name="Note 2 2 3 2 2 2 2 3 6" xfId="16656"/>
    <cellStyle name="Note 2 2 3 2 2 2 2 4" xfId="16657"/>
    <cellStyle name="Note 2 2 3 2 2 2 2 5" xfId="16658"/>
    <cellStyle name="Note 2 2 3 2 2 2 2 6" xfId="16659"/>
    <cellStyle name="Note 2 2 3 2 2 2 2 7" xfId="16660"/>
    <cellStyle name="Note 2 2 3 2 2 2 2 8" xfId="16661"/>
    <cellStyle name="Note 2 2 3 2 2 2 3" xfId="16662"/>
    <cellStyle name="Note 2 2 3 2 2 2 3 2" xfId="16663"/>
    <cellStyle name="Note 2 2 3 2 2 2 3 3" xfId="16664"/>
    <cellStyle name="Note 2 2 3 2 2 2 3 4" xfId="16665"/>
    <cellStyle name="Note 2 2 3 2 2 2 3 5" xfId="16666"/>
    <cellStyle name="Note 2 2 3 2 2 2 3 6" xfId="16667"/>
    <cellStyle name="Note 2 2 3 2 2 2 4" xfId="16668"/>
    <cellStyle name="Note 2 2 3 2 2 2 4 2" xfId="16669"/>
    <cellStyle name="Note 2 2 3 2 2 2 4 3" xfId="16670"/>
    <cellStyle name="Note 2 2 3 2 2 2 4 4" xfId="16671"/>
    <cellStyle name="Note 2 2 3 2 2 2 4 5" xfId="16672"/>
    <cellStyle name="Note 2 2 3 2 2 2 4 6" xfId="16673"/>
    <cellStyle name="Note 2 2 3 2 2 2 5" xfId="16674"/>
    <cellStyle name="Note 2 2 3 2 2 2 6" xfId="16675"/>
    <cellStyle name="Note 2 2 3 2 2 2 7" xfId="16676"/>
    <cellStyle name="Note 2 2 3 2 2 2 8" xfId="16677"/>
    <cellStyle name="Note 2 2 3 2 2 2 9" xfId="16678"/>
    <cellStyle name="Note 2 2 3 2 2 3" xfId="16679"/>
    <cellStyle name="Note 2 2 3 2 2 3 2" xfId="16680"/>
    <cellStyle name="Note 2 2 3 2 2 3 2 2" xfId="16681"/>
    <cellStyle name="Note 2 2 3 2 2 3 2 3" xfId="16682"/>
    <cellStyle name="Note 2 2 3 2 2 3 2 4" xfId="16683"/>
    <cellStyle name="Note 2 2 3 2 2 3 2 5" xfId="16684"/>
    <cellStyle name="Note 2 2 3 2 2 3 2 6" xfId="16685"/>
    <cellStyle name="Note 2 2 3 2 2 3 3" xfId="16686"/>
    <cellStyle name="Note 2 2 3 2 2 3 3 2" xfId="16687"/>
    <cellStyle name="Note 2 2 3 2 2 3 3 3" xfId="16688"/>
    <cellStyle name="Note 2 2 3 2 2 3 3 4" xfId="16689"/>
    <cellStyle name="Note 2 2 3 2 2 3 3 5" xfId="16690"/>
    <cellStyle name="Note 2 2 3 2 2 3 3 6" xfId="16691"/>
    <cellStyle name="Note 2 2 3 2 2 3 4" xfId="16692"/>
    <cellStyle name="Note 2 2 3 2 2 3 5" xfId="16693"/>
    <cellStyle name="Note 2 2 3 2 2 3 6" xfId="16694"/>
    <cellStyle name="Note 2 2 3 2 2 3 7" xfId="16695"/>
    <cellStyle name="Note 2 2 3 2 2 3 8" xfId="16696"/>
    <cellStyle name="Note 2 2 3 2 2 4" xfId="16697"/>
    <cellStyle name="Note 2 2 3 2 2 4 2" xfId="16698"/>
    <cellStyle name="Note 2 2 3 2 2 4 3" xfId="16699"/>
    <cellStyle name="Note 2 2 3 2 2 4 4" xfId="16700"/>
    <cellStyle name="Note 2 2 3 2 2 4 5" xfId="16701"/>
    <cellStyle name="Note 2 2 3 2 2 4 6" xfId="16702"/>
    <cellStyle name="Note 2 2 3 2 2 5" xfId="16703"/>
    <cellStyle name="Note 2 2 3 2 2 5 2" xfId="16704"/>
    <cellStyle name="Note 2 2 3 2 2 5 3" xfId="16705"/>
    <cellStyle name="Note 2 2 3 2 2 5 4" xfId="16706"/>
    <cellStyle name="Note 2 2 3 2 2 5 5" xfId="16707"/>
    <cellStyle name="Note 2 2 3 2 2 5 6" xfId="16708"/>
    <cellStyle name="Note 2 2 3 2 2 6" xfId="16709"/>
    <cellStyle name="Note 2 2 3 2 2 7" xfId="16710"/>
    <cellStyle name="Note 2 2 3 2 2 8" xfId="16711"/>
    <cellStyle name="Note 2 2 3 2 2 9" xfId="16712"/>
    <cellStyle name="Note 2 2 3 2 3" xfId="16713"/>
    <cellStyle name="Note 2 2 3 2 3 2" xfId="16714"/>
    <cellStyle name="Note 2 2 3 2 3 2 2" xfId="16715"/>
    <cellStyle name="Note 2 2 3 2 3 2 2 2" xfId="16716"/>
    <cellStyle name="Note 2 2 3 2 3 2 2 3" xfId="16717"/>
    <cellStyle name="Note 2 2 3 2 3 2 2 4" xfId="16718"/>
    <cellStyle name="Note 2 2 3 2 3 2 2 5" xfId="16719"/>
    <cellStyle name="Note 2 2 3 2 3 2 2 6" xfId="16720"/>
    <cellStyle name="Note 2 2 3 2 3 2 3" xfId="16721"/>
    <cellStyle name="Note 2 2 3 2 3 2 3 2" xfId="16722"/>
    <cellStyle name="Note 2 2 3 2 3 2 3 3" xfId="16723"/>
    <cellStyle name="Note 2 2 3 2 3 2 3 4" xfId="16724"/>
    <cellStyle name="Note 2 2 3 2 3 2 3 5" xfId="16725"/>
    <cellStyle name="Note 2 2 3 2 3 2 3 6" xfId="16726"/>
    <cellStyle name="Note 2 2 3 2 3 2 4" xfId="16727"/>
    <cellStyle name="Note 2 2 3 2 3 2 5" xfId="16728"/>
    <cellStyle name="Note 2 2 3 2 3 2 6" xfId="16729"/>
    <cellStyle name="Note 2 2 3 2 3 2 7" xfId="16730"/>
    <cellStyle name="Note 2 2 3 2 3 2 8" xfId="16731"/>
    <cellStyle name="Note 2 2 3 2 3 3" xfId="16732"/>
    <cellStyle name="Note 2 2 3 2 3 3 2" xfId="16733"/>
    <cellStyle name="Note 2 2 3 2 3 3 3" xfId="16734"/>
    <cellStyle name="Note 2 2 3 2 3 3 4" xfId="16735"/>
    <cellStyle name="Note 2 2 3 2 3 3 5" xfId="16736"/>
    <cellStyle name="Note 2 2 3 2 3 3 6" xfId="16737"/>
    <cellStyle name="Note 2 2 3 2 3 4" xfId="16738"/>
    <cellStyle name="Note 2 2 3 2 3 4 2" xfId="16739"/>
    <cellStyle name="Note 2 2 3 2 3 4 3" xfId="16740"/>
    <cellStyle name="Note 2 2 3 2 3 4 4" xfId="16741"/>
    <cellStyle name="Note 2 2 3 2 3 4 5" xfId="16742"/>
    <cellStyle name="Note 2 2 3 2 3 4 6" xfId="16743"/>
    <cellStyle name="Note 2 2 3 2 3 5" xfId="16744"/>
    <cellStyle name="Note 2 2 3 2 3 6" xfId="16745"/>
    <cellStyle name="Note 2 2 3 2 3 7" xfId="16746"/>
    <cellStyle name="Note 2 2 3 2 3 8" xfId="16747"/>
    <cellStyle name="Note 2 2 3 2 3 9" xfId="16748"/>
    <cellStyle name="Note 2 2 3 2 4" xfId="16749"/>
    <cellStyle name="Note 2 2 3 2 4 2" xfId="16750"/>
    <cellStyle name="Note 2 2 3 2 4 2 2" xfId="16751"/>
    <cellStyle name="Note 2 2 3 2 4 2 3" xfId="16752"/>
    <cellStyle name="Note 2 2 3 2 4 2 4" xfId="16753"/>
    <cellStyle name="Note 2 2 3 2 4 2 5" xfId="16754"/>
    <cellStyle name="Note 2 2 3 2 4 2 6" xfId="16755"/>
    <cellStyle name="Note 2 2 3 2 4 3" xfId="16756"/>
    <cellStyle name="Note 2 2 3 2 4 3 2" xfId="16757"/>
    <cellStyle name="Note 2 2 3 2 4 3 3" xfId="16758"/>
    <cellStyle name="Note 2 2 3 2 4 3 4" xfId="16759"/>
    <cellStyle name="Note 2 2 3 2 4 3 5" xfId="16760"/>
    <cellStyle name="Note 2 2 3 2 4 3 6" xfId="16761"/>
    <cellStyle name="Note 2 2 3 2 4 4" xfId="16762"/>
    <cellStyle name="Note 2 2 3 2 4 5" xfId="16763"/>
    <cellStyle name="Note 2 2 3 2 4 6" xfId="16764"/>
    <cellStyle name="Note 2 2 3 2 4 7" xfId="16765"/>
    <cellStyle name="Note 2 2 3 2 4 8" xfId="16766"/>
    <cellStyle name="Note 2 2 3 2 5" xfId="16767"/>
    <cellStyle name="Note 2 2 3 2 5 2" xfId="16768"/>
    <cellStyle name="Note 2 2 3 2 5 3" xfId="16769"/>
    <cellStyle name="Note 2 2 3 2 5 4" xfId="16770"/>
    <cellStyle name="Note 2 2 3 2 5 5" xfId="16771"/>
    <cellStyle name="Note 2 2 3 2 5 6" xfId="16772"/>
    <cellStyle name="Note 2 2 3 2 6" xfId="16773"/>
    <cellStyle name="Note 2 2 3 2 6 2" xfId="16774"/>
    <cellStyle name="Note 2 2 3 2 6 3" xfId="16775"/>
    <cellStyle name="Note 2 2 3 2 6 4" xfId="16776"/>
    <cellStyle name="Note 2 2 3 2 6 5" xfId="16777"/>
    <cellStyle name="Note 2 2 3 2 6 6" xfId="16778"/>
    <cellStyle name="Note 2 2 3 2 7" xfId="16779"/>
    <cellStyle name="Note 2 2 3 2 8" xfId="16780"/>
    <cellStyle name="Note 2 2 3 2 9" xfId="16781"/>
    <cellStyle name="Note 2 2 3 3" xfId="16782"/>
    <cellStyle name="Note 2 2 3 3 10" xfId="16783"/>
    <cellStyle name="Note 2 2 3 3 2" xfId="16784"/>
    <cellStyle name="Note 2 2 3 3 2 2" xfId="16785"/>
    <cellStyle name="Note 2 2 3 3 2 2 2" xfId="16786"/>
    <cellStyle name="Note 2 2 3 3 2 2 2 2" xfId="16787"/>
    <cellStyle name="Note 2 2 3 3 2 2 2 3" xfId="16788"/>
    <cellStyle name="Note 2 2 3 3 2 2 2 4" xfId="16789"/>
    <cellStyle name="Note 2 2 3 3 2 2 2 5" xfId="16790"/>
    <cellStyle name="Note 2 2 3 3 2 2 2 6" xfId="16791"/>
    <cellStyle name="Note 2 2 3 3 2 2 3" xfId="16792"/>
    <cellStyle name="Note 2 2 3 3 2 2 3 2" xfId="16793"/>
    <cellStyle name="Note 2 2 3 3 2 2 3 3" xfId="16794"/>
    <cellStyle name="Note 2 2 3 3 2 2 3 4" xfId="16795"/>
    <cellStyle name="Note 2 2 3 3 2 2 3 5" xfId="16796"/>
    <cellStyle name="Note 2 2 3 3 2 2 3 6" xfId="16797"/>
    <cellStyle name="Note 2 2 3 3 2 2 4" xfId="16798"/>
    <cellStyle name="Note 2 2 3 3 2 2 5" xfId="16799"/>
    <cellStyle name="Note 2 2 3 3 2 2 6" xfId="16800"/>
    <cellStyle name="Note 2 2 3 3 2 2 7" xfId="16801"/>
    <cellStyle name="Note 2 2 3 3 2 2 8" xfId="16802"/>
    <cellStyle name="Note 2 2 3 3 2 3" xfId="16803"/>
    <cellStyle name="Note 2 2 3 3 2 3 2" xfId="16804"/>
    <cellStyle name="Note 2 2 3 3 2 3 3" xfId="16805"/>
    <cellStyle name="Note 2 2 3 3 2 3 4" xfId="16806"/>
    <cellStyle name="Note 2 2 3 3 2 3 5" xfId="16807"/>
    <cellStyle name="Note 2 2 3 3 2 3 6" xfId="16808"/>
    <cellStyle name="Note 2 2 3 3 2 4" xfId="16809"/>
    <cellStyle name="Note 2 2 3 3 2 4 2" xfId="16810"/>
    <cellStyle name="Note 2 2 3 3 2 4 3" xfId="16811"/>
    <cellStyle name="Note 2 2 3 3 2 4 4" xfId="16812"/>
    <cellStyle name="Note 2 2 3 3 2 4 5" xfId="16813"/>
    <cellStyle name="Note 2 2 3 3 2 4 6" xfId="16814"/>
    <cellStyle name="Note 2 2 3 3 2 5" xfId="16815"/>
    <cellStyle name="Note 2 2 3 3 2 6" xfId="16816"/>
    <cellStyle name="Note 2 2 3 3 2 7" xfId="16817"/>
    <cellStyle name="Note 2 2 3 3 2 8" xfId="16818"/>
    <cellStyle name="Note 2 2 3 3 2 9" xfId="16819"/>
    <cellStyle name="Note 2 2 3 3 3" xfId="16820"/>
    <cellStyle name="Note 2 2 3 3 3 2" xfId="16821"/>
    <cellStyle name="Note 2 2 3 3 3 2 2" xfId="16822"/>
    <cellStyle name="Note 2 2 3 3 3 2 3" xfId="16823"/>
    <cellStyle name="Note 2 2 3 3 3 2 4" xfId="16824"/>
    <cellStyle name="Note 2 2 3 3 3 2 5" xfId="16825"/>
    <cellStyle name="Note 2 2 3 3 3 2 6" xfId="16826"/>
    <cellStyle name="Note 2 2 3 3 3 3" xfId="16827"/>
    <cellStyle name="Note 2 2 3 3 3 3 2" xfId="16828"/>
    <cellStyle name="Note 2 2 3 3 3 3 3" xfId="16829"/>
    <cellStyle name="Note 2 2 3 3 3 3 4" xfId="16830"/>
    <cellStyle name="Note 2 2 3 3 3 3 5" xfId="16831"/>
    <cellStyle name="Note 2 2 3 3 3 3 6" xfId="16832"/>
    <cellStyle name="Note 2 2 3 3 3 4" xfId="16833"/>
    <cellStyle name="Note 2 2 3 3 3 5" xfId="16834"/>
    <cellStyle name="Note 2 2 3 3 3 6" xfId="16835"/>
    <cellStyle name="Note 2 2 3 3 3 7" xfId="16836"/>
    <cellStyle name="Note 2 2 3 3 3 8" xfId="16837"/>
    <cellStyle name="Note 2 2 3 3 4" xfId="16838"/>
    <cellStyle name="Note 2 2 3 3 4 2" xfId="16839"/>
    <cellStyle name="Note 2 2 3 3 4 3" xfId="16840"/>
    <cellStyle name="Note 2 2 3 3 4 4" xfId="16841"/>
    <cellStyle name="Note 2 2 3 3 4 5" xfId="16842"/>
    <cellStyle name="Note 2 2 3 3 4 6" xfId="16843"/>
    <cellStyle name="Note 2 2 3 3 5" xfId="16844"/>
    <cellStyle name="Note 2 2 3 3 5 2" xfId="16845"/>
    <cellStyle name="Note 2 2 3 3 5 3" xfId="16846"/>
    <cellStyle name="Note 2 2 3 3 5 4" xfId="16847"/>
    <cellStyle name="Note 2 2 3 3 5 5" xfId="16848"/>
    <cellStyle name="Note 2 2 3 3 5 6" xfId="16849"/>
    <cellStyle name="Note 2 2 3 3 6" xfId="16850"/>
    <cellStyle name="Note 2 2 3 3 7" xfId="16851"/>
    <cellStyle name="Note 2 2 3 3 8" xfId="16852"/>
    <cellStyle name="Note 2 2 3 3 9" xfId="16853"/>
    <cellStyle name="Note 2 2 3 4" xfId="16854"/>
    <cellStyle name="Note 2 2 3 4 2" xfId="16855"/>
    <cellStyle name="Note 2 2 3 4 2 2" xfId="16856"/>
    <cellStyle name="Note 2 2 3 4 2 2 2" xfId="16857"/>
    <cellStyle name="Note 2 2 3 4 2 2 3" xfId="16858"/>
    <cellStyle name="Note 2 2 3 4 2 2 4" xfId="16859"/>
    <cellStyle name="Note 2 2 3 4 2 2 5" xfId="16860"/>
    <cellStyle name="Note 2 2 3 4 2 2 6" xfId="16861"/>
    <cellStyle name="Note 2 2 3 4 2 3" xfId="16862"/>
    <cellStyle name="Note 2 2 3 4 2 3 2" xfId="16863"/>
    <cellStyle name="Note 2 2 3 4 2 3 3" xfId="16864"/>
    <cellStyle name="Note 2 2 3 4 2 3 4" xfId="16865"/>
    <cellStyle name="Note 2 2 3 4 2 3 5" xfId="16866"/>
    <cellStyle name="Note 2 2 3 4 2 3 6" xfId="16867"/>
    <cellStyle name="Note 2 2 3 4 2 4" xfId="16868"/>
    <cellStyle name="Note 2 2 3 4 2 5" xfId="16869"/>
    <cellStyle name="Note 2 2 3 4 2 6" xfId="16870"/>
    <cellStyle name="Note 2 2 3 4 2 7" xfId="16871"/>
    <cellStyle name="Note 2 2 3 4 2 8" xfId="16872"/>
    <cellStyle name="Note 2 2 3 4 3" xfId="16873"/>
    <cellStyle name="Note 2 2 3 4 3 2" xfId="16874"/>
    <cellStyle name="Note 2 2 3 4 3 3" xfId="16875"/>
    <cellStyle name="Note 2 2 3 4 3 4" xfId="16876"/>
    <cellStyle name="Note 2 2 3 4 3 5" xfId="16877"/>
    <cellStyle name="Note 2 2 3 4 3 6" xfId="16878"/>
    <cellStyle name="Note 2 2 3 4 4" xfId="16879"/>
    <cellStyle name="Note 2 2 3 4 4 2" xfId="16880"/>
    <cellStyle name="Note 2 2 3 4 4 3" xfId="16881"/>
    <cellStyle name="Note 2 2 3 4 4 4" xfId="16882"/>
    <cellStyle name="Note 2 2 3 4 4 5" xfId="16883"/>
    <cellStyle name="Note 2 2 3 4 4 6" xfId="16884"/>
    <cellStyle name="Note 2 2 3 4 5" xfId="16885"/>
    <cellStyle name="Note 2 2 3 4 6" xfId="16886"/>
    <cellStyle name="Note 2 2 3 4 7" xfId="16887"/>
    <cellStyle name="Note 2 2 3 4 8" xfId="16888"/>
    <cellStyle name="Note 2 2 3 4 9" xfId="16889"/>
    <cellStyle name="Note 2 2 3 5" xfId="16890"/>
    <cellStyle name="Note 2 2 3 5 2" xfId="16891"/>
    <cellStyle name="Note 2 2 3 5 2 2" xfId="16892"/>
    <cellStyle name="Note 2 2 3 5 2 3" xfId="16893"/>
    <cellStyle name="Note 2 2 3 5 2 4" xfId="16894"/>
    <cellStyle name="Note 2 2 3 5 2 5" xfId="16895"/>
    <cellStyle name="Note 2 2 3 5 2 6" xfId="16896"/>
    <cellStyle name="Note 2 2 3 5 3" xfId="16897"/>
    <cellStyle name="Note 2 2 3 5 3 2" xfId="16898"/>
    <cellStyle name="Note 2 2 3 5 3 3" xfId="16899"/>
    <cellStyle name="Note 2 2 3 5 3 4" xfId="16900"/>
    <cellStyle name="Note 2 2 3 5 3 5" xfId="16901"/>
    <cellStyle name="Note 2 2 3 5 3 6" xfId="16902"/>
    <cellStyle name="Note 2 2 3 5 4" xfId="16903"/>
    <cellStyle name="Note 2 2 3 5 5" xfId="16904"/>
    <cellStyle name="Note 2 2 3 5 6" xfId="16905"/>
    <cellStyle name="Note 2 2 3 5 7" xfId="16906"/>
    <cellStyle name="Note 2 2 3 5 8" xfId="16907"/>
    <cellStyle name="Note 2 2 3 6" xfId="16908"/>
    <cellStyle name="Note 2 2 3 6 2" xfId="16909"/>
    <cellStyle name="Note 2 2 3 6 3" xfId="16910"/>
    <cellStyle name="Note 2 2 3 6 4" xfId="16911"/>
    <cellStyle name="Note 2 2 3 6 5" xfId="16912"/>
    <cellStyle name="Note 2 2 3 6 6" xfId="16913"/>
    <cellStyle name="Note 2 2 3 7" xfId="16914"/>
    <cellStyle name="Note 2 2 3 7 2" xfId="16915"/>
    <cellStyle name="Note 2 2 3 7 3" xfId="16916"/>
    <cellStyle name="Note 2 2 3 7 4" xfId="16917"/>
    <cellStyle name="Note 2 2 3 7 5" xfId="16918"/>
    <cellStyle name="Note 2 2 3 7 6" xfId="16919"/>
    <cellStyle name="Note 2 2 3 8" xfId="16920"/>
    <cellStyle name="Note 2 2 3 9" xfId="16921"/>
    <cellStyle name="Note 2 2 4" xfId="16922"/>
    <cellStyle name="Note 2 2 4 10" xfId="16923"/>
    <cellStyle name="Note 2 2 4 11" xfId="16924"/>
    <cellStyle name="Note 2 2 4 2" xfId="16925"/>
    <cellStyle name="Note 2 2 4 2 10" xfId="16926"/>
    <cellStyle name="Note 2 2 4 2 2" xfId="16927"/>
    <cellStyle name="Note 2 2 4 2 2 2" xfId="16928"/>
    <cellStyle name="Note 2 2 4 2 2 2 2" xfId="16929"/>
    <cellStyle name="Note 2 2 4 2 2 2 2 2" xfId="16930"/>
    <cellStyle name="Note 2 2 4 2 2 2 2 3" xfId="16931"/>
    <cellStyle name="Note 2 2 4 2 2 2 2 4" xfId="16932"/>
    <cellStyle name="Note 2 2 4 2 2 2 2 5" xfId="16933"/>
    <cellStyle name="Note 2 2 4 2 2 2 2 6" xfId="16934"/>
    <cellStyle name="Note 2 2 4 2 2 2 3" xfId="16935"/>
    <cellStyle name="Note 2 2 4 2 2 2 3 2" xfId="16936"/>
    <cellStyle name="Note 2 2 4 2 2 2 3 3" xfId="16937"/>
    <cellStyle name="Note 2 2 4 2 2 2 3 4" xfId="16938"/>
    <cellStyle name="Note 2 2 4 2 2 2 3 5" xfId="16939"/>
    <cellStyle name="Note 2 2 4 2 2 2 3 6" xfId="16940"/>
    <cellStyle name="Note 2 2 4 2 2 2 4" xfId="16941"/>
    <cellStyle name="Note 2 2 4 2 2 2 5" xfId="16942"/>
    <cellStyle name="Note 2 2 4 2 2 2 6" xfId="16943"/>
    <cellStyle name="Note 2 2 4 2 2 2 7" xfId="16944"/>
    <cellStyle name="Note 2 2 4 2 2 2 8" xfId="16945"/>
    <cellStyle name="Note 2 2 4 2 2 3" xfId="16946"/>
    <cellStyle name="Note 2 2 4 2 2 3 2" xfId="16947"/>
    <cellStyle name="Note 2 2 4 2 2 3 3" xfId="16948"/>
    <cellStyle name="Note 2 2 4 2 2 3 4" xfId="16949"/>
    <cellStyle name="Note 2 2 4 2 2 3 5" xfId="16950"/>
    <cellStyle name="Note 2 2 4 2 2 3 6" xfId="16951"/>
    <cellStyle name="Note 2 2 4 2 2 4" xfId="16952"/>
    <cellStyle name="Note 2 2 4 2 2 4 2" xfId="16953"/>
    <cellStyle name="Note 2 2 4 2 2 4 3" xfId="16954"/>
    <cellStyle name="Note 2 2 4 2 2 4 4" xfId="16955"/>
    <cellStyle name="Note 2 2 4 2 2 4 5" xfId="16956"/>
    <cellStyle name="Note 2 2 4 2 2 4 6" xfId="16957"/>
    <cellStyle name="Note 2 2 4 2 2 5" xfId="16958"/>
    <cellStyle name="Note 2 2 4 2 2 6" xfId="16959"/>
    <cellStyle name="Note 2 2 4 2 2 7" xfId="16960"/>
    <cellStyle name="Note 2 2 4 2 2 8" xfId="16961"/>
    <cellStyle name="Note 2 2 4 2 2 9" xfId="16962"/>
    <cellStyle name="Note 2 2 4 2 3" xfId="16963"/>
    <cellStyle name="Note 2 2 4 2 3 2" xfId="16964"/>
    <cellStyle name="Note 2 2 4 2 3 2 2" xfId="16965"/>
    <cellStyle name="Note 2 2 4 2 3 2 3" xfId="16966"/>
    <cellStyle name="Note 2 2 4 2 3 2 4" xfId="16967"/>
    <cellStyle name="Note 2 2 4 2 3 2 5" xfId="16968"/>
    <cellStyle name="Note 2 2 4 2 3 2 6" xfId="16969"/>
    <cellStyle name="Note 2 2 4 2 3 3" xfId="16970"/>
    <cellStyle name="Note 2 2 4 2 3 3 2" xfId="16971"/>
    <cellStyle name="Note 2 2 4 2 3 3 3" xfId="16972"/>
    <cellStyle name="Note 2 2 4 2 3 3 4" xfId="16973"/>
    <cellStyle name="Note 2 2 4 2 3 3 5" xfId="16974"/>
    <cellStyle name="Note 2 2 4 2 3 3 6" xfId="16975"/>
    <cellStyle name="Note 2 2 4 2 3 4" xfId="16976"/>
    <cellStyle name="Note 2 2 4 2 3 5" xfId="16977"/>
    <cellStyle name="Note 2 2 4 2 3 6" xfId="16978"/>
    <cellStyle name="Note 2 2 4 2 3 7" xfId="16979"/>
    <cellStyle name="Note 2 2 4 2 3 8" xfId="16980"/>
    <cellStyle name="Note 2 2 4 2 4" xfId="16981"/>
    <cellStyle name="Note 2 2 4 2 4 2" xfId="16982"/>
    <cellStyle name="Note 2 2 4 2 4 3" xfId="16983"/>
    <cellStyle name="Note 2 2 4 2 4 4" xfId="16984"/>
    <cellStyle name="Note 2 2 4 2 4 5" xfId="16985"/>
    <cellStyle name="Note 2 2 4 2 4 6" xfId="16986"/>
    <cellStyle name="Note 2 2 4 2 5" xfId="16987"/>
    <cellStyle name="Note 2 2 4 2 5 2" xfId="16988"/>
    <cellStyle name="Note 2 2 4 2 5 3" xfId="16989"/>
    <cellStyle name="Note 2 2 4 2 5 4" xfId="16990"/>
    <cellStyle name="Note 2 2 4 2 5 5" xfId="16991"/>
    <cellStyle name="Note 2 2 4 2 5 6" xfId="16992"/>
    <cellStyle name="Note 2 2 4 2 6" xfId="16993"/>
    <cellStyle name="Note 2 2 4 2 7" xfId="16994"/>
    <cellStyle name="Note 2 2 4 2 8" xfId="16995"/>
    <cellStyle name="Note 2 2 4 2 9" xfId="16996"/>
    <cellStyle name="Note 2 2 4 3" xfId="16997"/>
    <cellStyle name="Note 2 2 4 3 2" xfId="16998"/>
    <cellStyle name="Note 2 2 4 3 2 2" xfId="16999"/>
    <cellStyle name="Note 2 2 4 3 2 2 2" xfId="17000"/>
    <cellStyle name="Note 2 2 4 3 2 2 3" xfId="17001"/>
    <cellStyle name="Note 2 2 4 3 2 2 4" xfId="17002"/>
    <cellStyle name="Note 2 2 4 3 2 2 5" xfId="17003"/>
    <cellStyle name="Note 2 2 4 3 2 2 6" xfId="17004"/>
    <cellStyle name="Note 2 2 4 3 2 3" xfId="17005"/>
    <cellStyle name="Note 2 2 4 3 2 3 2" xfId="17006"/>
    <cellStyle name="Note 2 2 4 3 2 3 3" xfId="17007"/>
    <cellStyle name="Note 2 2 4 3 2 3 4" xfId="17008"/>
    <cellStyle name="Note 2 2 4 3 2 3 5" xfId="17009"/>
    <cellStyle name="Note 2 2 4 3 2 3 6" xfId="17010"/>
    <cellStyle name="Note 2 2 4 3 2 4" xfId="17011"/>
    <cellStyle name="Note 2 2 4 3 2 5" xfId="17012"/>
    <cellStyle name="Note 2 2 4 3 2 6" xfId="17013"/>
    <cellStyle name="Note 2 2 4 3 2 7" xfId="17014"/>
    <cellStyle name="Note 2 2 4 3 2 8" xfId="17015"/>
    <cellStyle name="Note 2 2 4 3 3" xfId="17016"/>
    <cellStyle name="Note 2 2 4 3 3 2" xfId="17017"/>
    <cellStyle name="Note 2 2 4 3 3 3" xfId="17018"/>
    <cellStyle name="Note 2 2 4 3 3 4" xfId="17019"/>
    <cellStyle name="Note 2 2 4 3 3 5" xfId="17020"/>
    <cellStyle name="Note 2 2 4 3 3 6" xfId="17021"/>
    <cellStyle name="Note 2 2 4 3 4" xfId="17022"/>
    <cellStyle name="Note 2 2 4 3 4 2" xfId="17023"/>
    <cellStyle name="Note 2 2 4 3 4 3" xfId="17024"/>
    <cellStyle name="Note 2 2 4 3 4 4" xfId="17025"/>
    <cellStyle name="Note 2 2 4 3 4 5" xfId="17026"/>
    <cellStyle name="Note 2 2 4 3 4 6" xfId="17027"/>
    <cellStyle name="Note 2 2 4 3 5" xfId="17028"/>
    <cellStyle name="Note 2 2 4 3 6" xfId="17029"/>
    <cellStyle name="Note 2 2 4 3 7" xfId="17030"/>
    <cellStyle name="Note 2 2 4 3 8" xfId="17031"/>
    <cellStyle name="Note 2 2 4 3 9" xfId="17032"/>
    <cellStyle name="Note 2 2 4 4" xfId="17033"/>
    <cellStyle name="Note 2 2 4 4 2" xfId="17034"/>
    <cellStyle name="Note 2 2 4 4 2 2" xfId="17035"/>
    <cellStyle name="Note 2 2 4 4 2 3" xfId="17036"/>
    <cellStyle name="Note 2 2 4 4 2 4" xfId="17037"/>
    <cellStyle name="Note 2 2 4 4 2 5" xfId="17038"/>
    <cellStyle name="Note 2 2 4 4 2 6" xfId="17039"/>
    <cellStyle name="Note 2 2 4 4 3" xfId="17040"/>
    <cellStyle name="Note 2 2 4 4 3 2" xfId="17041"/>
    <cellStyle name="Note 2 2 4 4 3 3" xfId="17042"/>
    <cellStyle name="Note 2 2 4 4 3 4" xfId="17043"/>
    <cellStyle name="Note 2 2 4 4 3 5" xfId="17044"/>
    <cellStyle name="Note 2 2 4 4 3 6" xfId="17045"/>
    <cellStyle name="Note 2 2 4 4 4" xfId="17046"/>
    <cellStyle name="Note 2 2 4 4 5" xfId="17047"/>
    <cellStyle name="Note 2 2 4 4 6" xfId="17048"/>
    <cellStyle name="Note 2 2 4 4 7" xfId="17049"/>
    <cellStyle name="Note 2 2 4 4 8" xfId="17050"/>
    <cellStyle name="Note 2 2 4 5" xfId="17051"/>
    <cellStyle name="Note 2 2 4 5 2" xfId="17052"/>
    <cellStyle name="Note 2 2 4 5 3" xfId="17053"/>
    <cellStyle name="Note 2 2 4 5 4" xfId="17054"/>
    <cellStyle name="Note 2 2 4 5 5" xfId="17055"/>
    <cellStyle name="Note 2 2 4 5 6" xfId="17056"/>
    <cellStyle name="Note 2 2 4 6" xfId="17057"/>
    <cellStyle name="Note 2 2 4 6 2" xfId="17058"/>
    <cellStyle name="Note 2 2 4 6 3" xfId="17059"/>
    <cellStyle name="Note 2 2 4 6 4" xfId="17060"/>
    <cellStyle name="Note 2 2 4 6 5" xfId="17061"/>
    <cellStyle name="Note 2 2 4 6 6" xfId="17062"/>
    <cellStyle name="Note 2 2 4 7" xfId="17063"/>
    <cellStyle name="Note 2 2 4 8" xfId="17064"/>
    <cellStyle name="Note 2 2 4 9" xfId="17065"/>
    <cellStyle name="Note 2 2 5" xfId="17066"/>
    <cellStyle name="Note 2 2 5 10" xfId="17067"/>
    <cellStyle name="Note 2 2 5 2" xfId="17068"/>
    <cellStyle name="Note 2 2 5 2 2" xfId="17069"/>
    <cellStyle name="Note 2 2 5 2 2 2" xfId="17070"/>
    <cellStyle name="Note 2 2 5 2 2 2 2" xfId="17071"/>
    <cellStyle name="Note 2 2 5 2 2 2 3" xfId="17072"/>
    <cellStyle name="Note 2 2 5 2 2 2 4" xfId="17073"/>
    <cellStyle name="Note 2 2 5 2 2 2 5" xfId="17074"/>
    <cellStyle name="Note 2 2 5 2 2 2 6" xfId="17075"/>
    <cellStyle name="Note 2 2 5 2 2 3" xfId="17076"/>
    <cellStyle name="Note 2 2 5 2 2 3 2" xfId="17077"/>
    <cellStyle name="Note 2 2 5 2 2 3 3" xfId="17078"/>
    <cellStyle name="Note 2 2 5 2 2 3 4" xfId="17079"/>
    <cellStyle name="Note 2 2 5 2 2 3 5" xfId="17080"/>
    <cellStyle name="Note 2 2 5 2 2 3 6" xfId="17081"/>
    <cellStyle name="Note 2 2 5 2 2 4" xfId="17082"/>
    <cellStyle name="Note 2 2 5 2 2 5" xfId="17083"/>
    <cellStyle name="Note 2 2 5 2 2 6" xfId="17084"/>
    <cellStyle name="Note 2 2 5 2 2 7" xfId="17085"/>
    <cellStyle name="Note 2 2 5 2 2 8" xfId="17086"/>
    <cellStyle name="Note 2 2 5 2 3" xfId="17087"/>
    <cellStyle name="Note 2 2 5 2 3 2" xfId="17088"/>
    <cellStyle name="Note 2 2 5 2 3 3" xfId="17089"/>
    <cellStyle name="Note 2 2 5 2 3 4" xfId="17090"/>
    <cellStyle name="Note 2 2 5 2 3 5" xfId="17091"/>
    <cellStyle name="Note 2 2 5 2 3 6" xfId="17092"/>
    <cellStyle name="Note 2 2 5 2 4" xfId="17093"/>
    <cellStyle name="Note 2 2 5 2 4 2" xfId="17094"/>
    <cellStyle name="Note 2 2 5 2 4 3" xfId="17095"/>
    <cellStyle name="Note 2 2 5 2 4 4" xfId="17096"/>
    <cellStyle name="Note 2 2 5 2 4 5" xfId="17097"/>
    <cellStyle name="Note 2 2 5 2 4 6" xfId="17098"/>
    <cellStyle name="Note 2 2 5 2 5" xfId="17099"/>
    <cellStyle name="Note 2 2 5 2 6" xfId="17100"/>
    <cellStyle name="Note 2 2 5 2 7" xfId="17101"/>
    <cellStyle name="Note 2 2 5 2 8" xfId="17102"/>
    <cellStyle name="Note 2 2 5 2 9" xfId="17103"/>
    <cellStyle name="Note 2 2 5 3" xfId="17104"/>
    <cellStyle name="Note 2 2 5 3 2" xfId="17105"/>
    <cellStyle name="Note 2 2 5 3 2 2" xfId="17106"/>
    <cellStyle name="Note 2 2 5 3 2 3" xfId="17107"/>
    <cellStyle name="Note 2 2 5 3 2 4" xfId="17108"/>
    <cellStyle name="Note 2 2 5 3 2 5" xfId="17109"/>
    <cellStyle name="Note 2 2 5 3 2 6" xfId="17110"/>
    <cellStyle name="Note 2 2 5 3 3" xfId="17111"/>
    <cellStyle name="Note 2 2 5 3 3 2" xfId="17112"/>
    <cellStyle name="Note 2 2 5 3 3 3" xfId="17113"/>
    <cellStyle name="Note 2 2 5 3 3 4" xfId="17114"/>
    <cellStyle name="Note 2 2 5 3 3 5" xfId="17115"/>
    <cellStyle name="Note 2 2 5 3 3 6" xfId="17116"/>
    <cellStyle name="Note 2 2 5 3 4" xfId="17117"/>
    <cellStyle name="Note 2 2 5 3 5" xfId="17118"/>
    <cellStyle name="Note 2 2 5 3 6" xfId="17119"/>
    <cellStyle name="Note 2 2 5 3 7" xfId="17120"/>
    <cellStyle name="Note 2 2 5 3 8" xfId="17121"/>
    <cellStyle name="Note 2 2 5 4" xfId="17122"/>
    <cellStyle name="Note 2 2 5 4 2" xfId="17123"/>
    <cellStyle name="Note 2 2 5 4 3" xfId="17124"/>
    <cellStyle name="Note 2 2 5 4 4" xfId="17125"/>
    <cellStyle name="Note 2 2 5 4 5" xfId="17126"/>
    <cellStyle name="Note 2 2 5 4 6" xfId="17127"/>
    <cellStyle name="Note 2 2 5 5" xfId="17128"/>
    <cellStyle name="Note 2 2 5 5 2" xfId="17129"/>
    <cellStyle name="Note 2 2 5 5 3" xfId="17130"/>
    <cellStyle name="Note 2 2 5 5 4" xfId="17131"/>
    <cellStyle name="Note 2 2 5 5 5" xfId="17132"/>
    <cellStyle name="Note 2 2 5 5 6" xfId="17133"/>
    <cellStyle name="Note 2 2 5 6" xfId="17134"/>
    <cellStyle name="Note 2 2 5 7" xfId="17135"/>
    <cellStyle name="Note 2 2 5 8" xfId="17136"/>
    <cellStyle name="Note 2 2 5 9" xfId="17137"/>
    <cellStyle name="Note 2 2 6" xfId="17138"/>
    <cellStyle name="Note 2 2 6 2" xfId="17139"/>
    <cellStyle name="Note 2 2 6 2 2" xfId="17140"/>
    <cellStyle name="Note 2 2 6 2 2 2" xfId="17141"/>
    <cellStyle name="Note 2 2 6 2 2 3" xfId="17142"/>
    <cellStyle name="Note 2 2 6 2 2 4" xfId="17143"/>
    <cellStyle name="Note 2 2 6 2 2 5" xfId="17144"/>
    <cellStyle name="Note 2 2 6 2 2 6" xfId="17145"/>
    <cellStyle name="Note 2 2 6 2 3" xfId="17146"/>
    <cellStyle name="Note 2 2 6 2 3 2" xfId="17147"/>
    <cellStyle name="Note 2 2 6 2 3 3" xfId="17148"/>
    <cellStyle name="Note 2 2 6 2 3 4" xfId="17149"/>
    <cellStyle name="Note 2 2 6 2 3 5" xfId="17150"/>
    <cellStyle name="Note 2 2 6 2 3 6" xfId="17151"/>
    <cellStyle name="Note 2 2 6 2 4" xfId="17152"/>
    <cellStyle name="Note 2 2 6 2 5" xfId="17153"/>
    <cellStyle name="Note 2 2 6 2 6" xfId="17154"/>
    <cellStyle name="Note 2 2 6 2 7" xfId="17155"/>
    <cellStyle name="Note 2 2 6 2 8" xfId="17156"/>
    <cellStyle name="Note 2 2 6 3" xfId="17157"/>
    <cellStyle name="Note 2 2 6 3 2" xfId="17158"/>
    <cellStyle name="Note 2 2 6 3 3" xfId="17159"/>
    <cellStyle name="Note 2 2 6 3 4" xfId="17160"/>
    <cellStyle name="Note 2 2 6 3 5" xfId="17161"/>
    <cellStyle name="Note 2 2 6 3 6" xfId="17162"/>
    <cellStyle name="Note 2 2 6 4" xfId="17163"/>
    <cellStyle name="Note 2 2 6 4 2" xfId="17164"/>
    <cellStyle name="Note 2 2 6 4 3" xfId="17165"/>
    <cellStyle name="Note 2 2 6 4 4" xfId="17166"/>
    <cellStyle name="Note 2 2 6 4 5" xfId="17167"/>
    <cellStyle name="Note 2 2 6 4 6" xfId="17168"/>
    <cellStyle name="Note 2 2 6 5" xfId="17169"/>
    <cellStyle name="Note 2 2 6 6" xfId="17170"/>
    <cellStyle name="Note 2 2 6 7" xfId="17171"/>
    <cellStyle name="Note 2 2 6 8" xfId="17172"/>
    <cellStyle name="Note 2 2 6 9" xfId="17173"/>
    <cellStyle name="Note 2 2 7" xfId="17174"/>
    <cellStyle name="Note 2 2 7 2" xfId="17175"/>
    <cellStyle name="Note 2 2 7 2 2" xfId="17176"/>
    <cellStyle name="Note 2 2 7 2 3" xfId="17177"/>
    <cellStyle name="Note 2 2 7 2 4" xfId="17178"/>
    <cellStyle name="Note 2 2 7 2 5" xfId="17179"/>
    <cellStyle name="Note 2 2 7 2 6" xfId="17180"/>
    <cellStyle name="Note 2 2 7 3" xfId="17181"/>
    <cellStyle name="Note 2 2 7 3 2" xfId="17182"/>
    <cellStyle name="Note 2 2 7 3 3" xfId="17183"/>
    <cellStyle name="Note 2 2 7 3 4" xfId="17184"/>
    <cellStyle name="Note 2 2 7 3 5" xfId="17185"/>
    <cellStyle name="Note 2 2 7 3 6" xfId="17186"/>
    <cellStyle name="Note 2 2 7 4" xfId="17187"/>
    <cellStyle name="Note 2 2 7 5" xfId="17188"/>
    <cellStyle name="Note 2 2 7 6" xfId="17189"/>
    <cellStyle name="Note 2 2 7 7" xfId="17190"/>
    <cellStyle name="Note 2 2 7 8" xfId="17191"/>
    <cellStyle name="Note 2 2 8" xfId="17192"/>
    <cellStyle name="Note 2 2 8 2" xfId="17193"/>
    <cellStyle name="Note 2 2 8 3" xfId="17194"/>
    <cellStyle name="Note 2 2 8 4" xfId="17195"/>
    <cellStyle name="Note 2 2 8 5" xfId="17196"/>
    <cellStyle name="Note 2 2 8 6" xfId="17197"/>
    <cellStyle name="Note 2 2 9" xfId="17198"/>
    <cellStyle name="Note 2 2 9 2" xfId="17199"/>
    <cellStyle name="Note 2 2 9 3" xfId="17200"/>
    <cellStyle name="Note 2 2 9 4" xfId="17201"/>
    <cellStyle name="Note 2 2 9 5" xfId="17202"/>
    <cellStyle name="Note 2 2 9 6" xfId="17203"/>
    <cellStyle name="Note 2 3" xfId="17204"/>
    <cellStyle name="Note 2 3 10" xfId="17205"/>
    <cellStyle name="Note 2 3 10 2" xfId="17206"/>
    <cellStyle name="Note 2 3 10 3" xfId="17207"/>
    <cellStyle name="Note 2 3 10 4" xfId="17208"/>
    <cellStyle name="Note 2 3 10 5" xfId="17209"/>
    <cellStyle name="Note 2 3 10 6" xfId="17210"/>
    <cellStyle name="Note 2 3 11" xfId="17211"/>
    <cellStyle name="Note 2 3 12" xfId="17212"/>
    <cellStyle name="Note 2 3 13" xfId="17213"/>
    <cellStyle name="Note 2 3 14" xfId="17214"/>
    <cellStyle name="Note 2 3 15" xfId="17215"/>
    <cellStyle name="Note 2 3 2" xfId="17216"/>
    <cellStyle name="Note 2 3 2 10" xfId="17217"/>
    <cellStyle name="Note 2 3 2 11" xfId="17218"/>
    <cellStyle name="Note 2 3 2 12" xfId="17219"/>
    <cellStyle name="Note 2 3 2 13" xfId="17220"/>
    <cellStyle name="Note 2 3 2 14" xfId="17221"/>
    <cellStyle name="Note 2 3 2 2" xfId="17222"/>
    <cellStyle name="Note 2 3 2 2 10" xfId="17223"/>
    <cellStyle name="Note 2 3 2 2 11" xfId="17224"/>
    <cellStyle name="Note 2 3 2 2 12" xfId="17225"/>
    <cellStyle name="Note 2 3 2 2 13" xfId="17226"/>
    <cellStyle name="Note 2 3 2 2 2" xfId="17227"/>
    <cellStyle name="Note 2 3 2 2 2 10" xfId="17228"/>
    <cellStyle name="Note 2 3 2 2 2 11" xfId="17229"/>
    <cellStyle name="Note 2 3 2 2 2 12" xfId="17230"/>
    <cellStyle name="Note 2 3 2 2 2 2" xfId="17231"/>
    <cellStyle name="Note 2 3 2 2 2 2 10" xfId="17232"/>
    <cellStyle name="Note 2 3 2 2 2 2 11" xfId="17233"/>
    <cellStyle name="Note 2 3 2 2 2 2 2" xfId="17234"/>
    <cellStyle name="Note 2 3 2 2 2 2 2 2" xfId="17235"/>
    <cellStyle name="Note 2 3 2 2 2 2 2 2 2" xfId="17236"/>
    <cellStyle name="Note 2 3 2 2 2 2 2 2 2 2" xfId="17237"/>
    <cellStyle name="Note 2 3 2 2 2 2 2 2 2 3" xfId="17238"/>
    <cellStyle name="Note 2 3 2 2 2 2 2 2 2 4" xfId="17239"/>
    <cellStyle name="Note 2 3 2 2 2 2 2 2 2 5" xfId="17240"/>
    <cellStyle name="Note 2 3 2 2 2 2 2 2 2 6" xfId="17241"/>
    <cellStyle name="Note 2 3 2 2 2 2 2 2 3" xfId="17242"/>
    <cellStyle name="Note 2 3 2 2 2 2 2 2 3 2" xfId="17243"/>
    <cellStyle name="Note 2 3 2 2 2 2 2 2 3 3" xfId="17244"/>
    <cellStyle name="Note 2 3 2 2 2 2 2 2 3 4" xfId="17245"/>
    <cellStyle name="Note 2 3 2 2 2 2 2 2 3 5" xfId="17246"/>
    <cellStyle name="Note 2 3 2 2 2 2 2 2 3 6" xfId="17247"/>
    <cellStyle name="Note 2 3 2 2 2 2 2 2 4" xfId="17248"/>
    <cellStyle name="Note 2 3 2 2 2 2 2 2 5" xfId="17249"/>
    <cellStyle name="Note 2 3 2 2 2 2 2 2 6" xfId="17250"/>
    <cellStyle name="Note 2 3 2 2 2 2 2 2 7" xfId="17251"/>
    <cellStyle name="Note 2 3 2 2 2 2 2 2 8" xfId="17252"/>
    <cellStyle name="Note 2 3 2 2 2 2 2 3" xfId="17253"/>
    <cellStyle name="Note 2 3 2 2 2 2 2 3 2" xfId="17254"/>
    <cellStyle name="Note 2 3 2 2 2 2 2 3 3" xfId="17255"/>
    <cellStyle name="Note 2 3 2 2 2 2 2 3 4" xfId="17256"/>
    <cellStyle name="Note 2 3 2 2 2 2 2 3 5" xfId="17257"/>
    <cellStyle name="Note 2 3 2 2 2 2 2 3 6" xfId="17258"/>
    <cellStyle name="Note 2 3 2 2 2 2 2 4" xfId="17259"/>
    <cellStyle name="Note 2 3 2 2 2 2 2 4 2" xfId="17260"/>
    <cellStyle name="Note 2 3 2 2 2 2 2 4 3" xfId="17261"/>
    <cellStyle name="Note 2 3 2 2 2 2 2 4 4" xfId="17262"/>
    <cellStyle name="Note 2 3 2 2 2 2 2 4 5" xfId="17263"/>
    <cellStyle name="Note 2 3 2 2 2 2 2 4 6" xfId="17264"/>
    <cellStyle name="Note 2 3 2 2 2 2 2 5" xfId="17265"/>
    <cellStyle name="Note 2 3 2 2 2 2 2 6" xfId="17266"/>
    <cellStyle name="Note 2 3 2 2 2 2 2 7" xfId="17267"/>
    <cellStyle name="Note 2 3 2 2 2 2 2 8" xfId="17268"/>
    <cellStyle name="Note 2 3 2 2 2 2 2 9" xfId="17269"/>
    <cellStyle name="Note 2 3 2 2 2 2 3" xfId="17270"/>
    <cellStyle name="Note 2 3 2 2 2 2 3 2" xfId="17271"/>
    <cellStyle name="Note 2 3 2 2 2 2 3 2 2" xfId="17272"/>
    <cellStyle name="Note 2 3 2 2 2 2 3 2 2 2" xfId="17273"/>
    <cellStyle name="Note 2 3 2 2 2 2 3 2 2 3" xfId="17274"/>
    <cellStyle name="Note 2 3 2 2 2 2 3 2 2 4" xfId="17275"/>
    <cellStyle name="Note 2 3 2 2 2 2 3 2 2 5" xfId="17276"/>
    <cellStyle name="Note 2 3 2 2 2 2 3 2 2 6" xfId="17277"/>
    <cellStyle name="Note 2 3 2 2 2 2 3 2 3" xfId="17278"/>
    <cellStyle name="Note 2 3 2 2 2 2 3 2 3 2" xfId="17279"/>
    <cellStyle name="Note 2 3 2 2 2 2 3 2 3 3" xfId="17280"/>
    <cellStyle name="Note 2 3 2 2 2 2 3 2 3 4" xfId="17281"/>
    <cellStyle name="Note 2 3 2 2 2 2 3 2 3 5" xfId="17282"/>
    <cellStyle name="Note 2 3 2 2 2 2 3 2 3 6" xfId="17283"/>
    <cellStyle name="Note 2 3 2 2 2 2 3 2 4" xfId="17284"/>
    <cellStyle name="Note 2 3 2 2 2 2 3 2 5" xfId="17285"/>
    <cellStyle name="Note 2 3 2 2 2 2 3 2 6" xfId="17286"/>
    <cellStyle name="Note 2 3 2 2 2 2 3 2 7" xfId="17287"/>
    <cellStyle name="Note 2 3 2 2 2 2 3 2 8" xfId="17288"/>
    <cellStyle name="Note 2 3 2 2 2 2 3 3" xfId="17289"/>
    <cellStyle name="Note 2 3 2 2 2 2 3 3 2" xfId="17290"/>
    <cellStyle name="Note 2 3 2 2 2 2 3 3 3" xfId="17291"/>
    <cellStyle name="Note 2 3 2 2 2 2 3 3 4" xfId="17292"/>
    <cellStyle name="Note 2 3 2 2 2 2 3 3 5" xfId="17293"/>
    <cellStyle name="Note 2 3 2 2 2 2 3 3 6" xfId="17294"/>
    <cellStyle name="Note 2 3 2 2 2 2 3 4" xfId="17295"/>
    <cellStyle name="Note 2 3 2 2 2 2 3 4 2" xfId="17296"/>
    <cellStyle name="Note 2 3 2 2 2 2 3 4 3" xfId="17297"/>
    <cellStyle name="Note 2 3 2 2 2 2 3 4 4" xfId="17298"/>
    <cellStyle name="Note 2 3 2 2 2 2 3 4 5" xfId="17299"/>
    <cellStyle name="Note 2 3 2 2 2 2 3 4 6" xfId="17300"/>
    <cellStyle name="Note 2 3 2 2 2 2 3 5" xfId="17301"/>
    <cellStyle name="Note 2 3 2 2 2 2 3 6" xfId="17302"/>
    <cellStyle name="Note 2 3 2 2 2 2 3 7" xfId="17303"/>
    <cellStyle name="Note 2 3 2 2 2 2 3 8" xfId="17304"/>
    <cellStyle name="Note 2 3 2 2 2 2 3 9" xfId="17305"/>
    <cellStyle name="Note 2 3 2 2 2 2 4" xfId="17306"/>
    <cellStyle name="Note 2 3 2 2 2 2 4 2" xfId="17307"/>
    <cellStyle name="Note 2 3 2 2 2 2 4 2 2" xfId="17308"/>
    <cellStyle name="Note 2 3 2 2 2 2 4 2 3" xfId="17309"/>
    <cellStyle name="Note 2 3 2 2 2 2 4 2 4" xfId="17310"/>
    <cellStyle name="Note 2 3 2 2 2 2 4 2 5" xfId="17311"/>
    <cellStyle name="Note 2 3 2 2 2 2 4 2 6" xfId="17312"/>
    <cellStyle name="Note 2 3 2 2 2 2 4 3" xfId="17313"/>
    <cellStyle name="Note 2 3 2 2 2 2 4 3 2" xfId="17314"/>
    <cellStyle name="Note 2 3 2 2 2 2 4 3 3" xfId="17315"/>
    <cellStyle name="Note 2 3 2 2 2 2 4 3 4" xfId="17316"/>
    <cellStyle name="Note 2 3 2 2 2 2 4 3 5" xfId="17317"/>
    <cellStyle name="Note 2 3 2 2 2 2 4 3 6" xfId="17318"/>
    <cellStyle name="Note 2 3 2 2 2 2 4 4" xfId="17319"/>
    <cellStyle name="Note 2 3 2 2 2 2 4 5" xfId="17320"/>
    <cellStyle name="Note 2 3 2 2 2 2 4 6" xfId="17321"/>
    <cellStyle name="Note 2 3 2 2 2 2 4 7" xfId="17322"/>
    <cellStyle name="Note 2 3 2 2 2 2 4 8" xfId="17323"/>
    <cellStyle name="Note 2 3 2 2 2 2 5" xfId="17324"/>
    <cellStyle name="Note 2 3 2 2 2 2 5 2" xfId="17325"/>
    <cellStyle name="Note 2 3 2 2 2 2 5 3" xfId="17326"/>
    <cellStyle name="Note 2 3 2 2 2 2 5 4" xfId="17327"/>
    <cellStyle name="Note 2 3 2 2 2 2 5 5" xfId="17328"/>
    <cellStyle name="Note 2 3 2 2 2 2 5 6" xfId="17329"/>
    <cellStyle name="Note 2 3 2 2 2 2 6" xfId="17330"/>
    <cellStyle name="Note 2 3 2 2 2 2 6 2" xfId="17331"/>
    <cellStyle name="Note 2 3 2 2 2 2 6 3" xfId="17332"/>
    <cellStyle name="Note 2 3 2 2 2 2 6 4" xfId="17333"/>
    <cellStyle name="Note 2 3 2 2 2 2 6 5" xfId="17334"/>
    <cellStyle name="Note 2 3 2 2 2 2 6 6" xfId="17335"/>
    <cellStyle name="Note 2 3 2 2 2 2 7" xfId="17336"/>
    <cellStyle name="Note 2 3 2 2 2 2 8" xfId="17337"/>
    <cellStyle name="Note 2 3 2 2 2 2 9" xfId="17338"/>
    <cellStyle name="Note 2 3 2 2 2 3" xfId="17339"/>
    <cellStyle name="Note 2 3 2 2 2 3 10" xfId="17340"/>
    <cellStyle name="Note 2 3 2 2 2 3 2" xfId="17341"/>
    <cellStyle name="Note 2 3 2 2 2 3 2 2" xfId="17342"/>
    <cellStyle name="Note 2 3 2 2 2 3 2 2 2" xfId="17343"/>
    <cellStyle name="Note 2 3 2 2 2 3 2 2 2 2" xfId="17344"/>
    <cellStyle name="Note 2 3 2 2 2 3 2 2 2 3" xfId="17345"/>
    <cellStyle name="Note 2 3 2 2 2 3 2 2 2 4" xfId="17346"/>
    <cellStyle name="Note 2 3 2 2 2 3 2 2 2 5" xfId="17347"/>
    <cellStyle name="Note 2 3 2 2 2 3 2 2 2 6" xfId="17348"/>
    <cellStyle name="Note 2 3 2 2 2 3 2 2 3" xfId="17349"/>
    <cellStyle name="Note 2 3 2 2 2 3 2 2 3 2" xfId="17350"/>
    <cellStyle name="Note 2 3 2 2 2 3 2 2 3 3" xfId="17351"/>
    <cellStyle name="Note 2 3 2 2 2 3 2 2 3 4" xfId="17352"/>
    <cellStyle name="Note 2 3 2 2 2 3 2 2 3 5" xfId="17353"/>
    <cellStyle name="Note 2 3 2 2 2 3 2 2 3 6" xfId="17354"/>
    <cellStyle name="Note 2 3 2 2 2 3 2 2 4" xfId="17355"/>
    <cellStyle name="Note 2 3 2 2 2 3 2 2 5" xfId="17356"/>
    <cellStyle name="Note 2 3 2 2 2 3 2 2 6" xfId="17357"/>
    <cellStyle name="Note 2 3 2 2 2 3 2 2 7" xfId="17358"/>
    <cellStyle name="Note 2 3 2 2 2 3 2 2 8" xfId="17359"/>
    <cellStyle name="Note 2 3 2 2 2 3 2 3" xfId="17360"/>
    <cellStyle name="Note 2 3 2 2 2 3 2 3 2" xfId="17361"/>
    <cellStyle name="Note 2 3 2 2 2 3 2 3 3" xfId="17362"/>
    <cellStyle name="Note 2 3 2 2 2 3 2 3 4" xfId="17363"/>
    <cellStyle name="Note 2 3 2 2 2 3 2 3 5" xfId="17364"/>
    <cellStyle name="Note 2 3 2 2 2 3 2 3 6" xfId="17365"/>
    <cellStyle name="Note 2 3 2 2 2 3 2 4" xfId="17366"/>
    <cellStyle name="Note 2 3 2 2 2 3 2 4 2" xfId="17367"/>
    <cellStyle name="Note 2 3 2 2 2 3 2 4 3" xfId="17368"/>
    <cellStyle name="Note 2 3 2 2 2 3 2 4 4" xfId="17369"/>
    <cellStyle name="Note 2 3 2 2 2 3 2 4 5" xfId="17370"/>
    <cellStyle name="Note 2 3 2 2 2 3 2 4 6" xfId="17371"/>
    <cellStyle name="Note 2 3 2 2 2 3 2 5" xfId="17372"/>
    <cellStyle name="Note 2 3 2 2 2 3 2 6" xfId="17373"/>
    <cellStyle name="Note 2 3 2 2 2 3 2 7" xfId="17374"/>
    <cellStyle name="Note 2 3 2 2 2 3 2 8" xfId="17375"/>
    <cellStyle name="Note 2 3 2 2 2 3 2 9" xfId="17376"/>
    <cellStyle name="Note 2 3 2 2 2 3 3" xfId="17377"/>
    <cellStyle name="Note 2 3 2 2 2 3 3 2" xfId="17378"/>
    <cellStyle name="Note 2 3 2 2 2 3 3 2 2" xfId="17379"/>
    <cellStyle name="Note 2 3 2 2 2 3 3 2 3" xfId="17380"/>
    <cellStyle name="Note 2 3 2 2 2 3 3 2 4" xfId="17381"/>
    <cellStyle name="Note 2 3 2 2 2 3 3 2 5" xfId="17382"/>
    <cellStyle name="Note 2 3 2 2 2 3 3 2 6" xfId="17383"/>
    <cellStyle name="Note 2 3 2 2 2 3 3 3" xfId="17384"/>
    <cellStyle name="Note 2 3 2 2 2 3 3 3 2" xfId="17385"/>
    <cellStyle name="Note 2 3 2 2 2 3 3 3 3" xfId="17386"/>
    <cellStyle name="Note 2 3 2 2 2 3 3 3 4" xfId="17387"/>
    <cellStyle name="Note 2 3 2 2 2 3 3 3 5" xfId="17388"/>
    <cellStyle name="Note 2 3 2 2 2 3 3 3 6" xfId="17389"/>
    <cellStyle name="Note 2 3 2 2 2 3 3 4" xfId="17390"/>
    <cellStyle name="Note 2 3 2 2 2 3 3 5" xfId="17391"/>
    <cellStyle name="Note 2 3 2 2 2 3 3 6" xfId="17392"/>
    <cellStyle name="Note 2 3 2 2 2 3 3 7" xfId="17393"/>
    <cellStyle name="Note 2 3 2 2 2 3 3 8" xfId="17394"/>
    <cellStyle name="Note 2 3 2 2 2 3 4" xfId="17395"/>
    <cellStyle name="Note 2 3 2 2 2 3 4 2" xfId="17396"/>
    <cellStyle name="Note 2 3 2 2 2 3 4 3" xfId="17397"/>
    <cellStyle name="Note 2 3 2 2 2 3 4 4" xfId="17398"/>
    <cellStyle name="Note 2 3 2 2 2 3 4 5" xfId="17399"/>
    <cellStyle name="Note 2 3 2 2 2 3 4 6" xfId="17400"/>
    <cellStyle name="Note 2 3 2 2 2 3 5" xfId="17401"/>
    <cellStyle name="Note 2 3 2 2 2 3 5 2" xfId="17402"/>
    <cellStyle name="Note 2 3 2 2 2 3 5 3" xfId="17403"/>
    <cellStyle name="Note 2 3 2 2 2 3 5 4" xfId="17404"/>
    <cellStyle name="Note 2 3 2 2 2 3 5 5" xfId="17405"/>
    <cellStyle name="Note 2 3 2 2 2 3 5 6" xfId="17406"/>
    <cellStyle name="Note 2 3 2 2 2 3 6" xfId="17407"/>
    <cellStyle name="Note 2 3 2 2 2 3 7" xfId="17408"/>
    <cellStyle name="Note 2 3 2 2 2 3 8" xfId="17409"/>
    <cellStyle name="Note 2 3 2 2 2 3 9" xfId="17410"/>
    <cellStyle name="Note 2 3 2 2 2 4" xfId="17411"/>
    <cellStyle name="Note 2 3 2 2 2 4 2" xfId="17412"/>
    <cellStyle name="Note 2 3 2 2 2 4 2 2" xfId="17413"/>
    <cellStyle name="Note 2 3 2 2 2 4 2 2 2" xfId="17414"/>
    <cellStyle name="Note 2 3 2 2 2 4 2 2 3" xfId="17415"/>
    <cellStyle name="Note 2 3 2 2 2 4 2 2 4" xfId="17416"/>
    <cellStyle name="Note 2 3 2 2 2 4 2 2 5" xfId="17417"/>
    <cellStyle name="Note 2 3 2 2 2 4 2 2 6" xfId="17418"/>
    <cellStyle name="Note 2 3 2 2 2 4 2 3" xfId="17419"/>
    <cellStyle name="Note 2 3 2 2 2 4 2 3 2" xfId="17420"/>
    <cellStyle name="Note 2 3 2 2 2 4 2 3 3" xfId="17421"/>
    <cellStyle name="Note 2 3 2 2 2 4 2 3 4" xfId="17422"/>
    <cellStyle name="Note 2 3 2 2 2 4 2 3 5" xfId="17423"/>
    <cellStyle name="Note 2 3 2 2 2 4 2 3 6" xfId="17424"/>
    <cellStyle name="Note 2 3 2 2 2 4 2 4" xfId="17425"/>
    <cellStyle name="Note 2 3 2 2 2 4 2 5" xfId="17426"/>
    <cellStyle name="Note 2 3 2 2 2 4 2 6" xfId="17427"/>
    <cellStyle name="Note 2 3 2 2 2 4 2 7" xfId="17428"/>
    <cellStyle name="Note 2 3 2 2 2 4 2 8" xfId="17429"/>
    <cellStyle name="Note 2 3 2 2 2 4 3" xfId="17430"/>
    <cellStyle name="Note 2 3 2 2 2 4 3 2" xfId="17431"/>
    <cellStyle name="Note 2 3 2 2 2 4 3 3" xfId="17432"/>
    <cellStyle name="Note 2 3 2 2 2 4 3 4" xfId="17433"/>
    <cellStyle name="Note 2 3 2 2 2 4 3 5" xfId="17434"/>
    <cellStyle name="Note 2 3 2 2 2 4 3 6" xfId="17435"/>
    <cellStyle name="Note 2 3 2 2 2 4 4" xfId="17436"/>
    <cellStyle name="Note 2 3 2 2 2 4 4 2" xfId="17437"/>
    <cellStyle name="Note 2 3 2 2 2 4 4 3" xfId="17438"/>
    <cellStyle name="Note 2 3 2 2 2 4 4 4" xfId="17439"/>
    <cellStyle name="Note 2 3 2 2 2 4 4 5" xfId="17440"/>
    <cellStyle name="Note 2 3 2 2 2 4 4 6" xfId="17441"/>
    <cellStyle name="Note 2 3 2 2 2 4 5" xfId="17442"/>
    <cellStyle name="Note 2 3 2 2 2 4 6" xfId="17443"/>
    <cellStyle name="Note 2 3 2 2 2 4 7" xfId="17444"/>
    <cellStyle name="Note 2 3 2 2 2 4 8" xfId="17445"/>
    <cellStyle name="Note 2 3 2 2 2 4 9" xfId="17446"/>
    <cellStyle name="Note 2 3 2 2 2 5" xfId="17447"/>
    <cellStyle name="Note 2 3 2 2 2 5 2" xfId="17448"/>
    <cellStyle name="Note 2 3 2 2 2 5 2 2" xfId="17449"/>
    <cellStyle name="Note 2 3 2 2 2 5 2 3" xfId="17450"/>
    <cellStyle name="Note 2 3 2 2 2 5 2 4" xfId="17451"/>
    <cellStyle name="Note 2 3 2 2 2 5 2 5" xfId="17452"/>
    <cellStyle name="Note 2 3 2 2 2 5 2 6" xfId="17453"/>
    <cellStyle name="Note 2 3 2 2 2 5 3" xfId="17454"/>
    <cellStyle name="Note 2 3 2 2 2 5 3 2" xfId="17455"/>
    <cellStyle name="Note 2 3 2 2 2 5 3 3" xfId="17456"/>
    <cellStyle name="Note 2 3 2 2 2 5 3 4" xfId="17457"/>
    <cellStyle name="Note 2 3 2 2 2 5 3 5" xfId="17458"/>
    <cellStyle name="Note 2 3 2 2 2 5 3 6" xfId="17459"/>
    <cellStyle name="Note 2 3 2 2 2 5 4" xfId="17460"/>
    <cellStyle name="Note 2 3 2 2 2 5 5" xfId="17461"/>
    <cellStyle name="Note 2 3 2 2 2 5 6" xfId="17462"/>
    <cellStyle name="Note 2 3 2 2 2 5 7" xfId="17463"/>
    <cellStyle name="Note 2 3 2 2 2 5 8" xfId="17464"/>
    <cellStyle name="Note 2 3 2 2 2 6" xfId="17465"/>
    <cellStyle name="Note 2 3 2 2 2 6 2" xfId="17466"/>
    <cellStyle name="Note 2 3 2 2 2 6 3" xfId="17467"/>
    <cellStyle name="Note 2 3 2 2 2 6 4" xfId="17468"/>
    <cellStyle name="Note 2 3 2 2 2 6 5" xfId="17469"/>
    <cellStyle name="Note 2 3 2 2 2 6 6" xfId="17470"/>
    <cellStyle name="Note 2 3 2 2 2 7" xfId="17471"/>
    <cellStyle name="Note 2 3 2 2 2 7 2" xfId="17472"/>
    <cellStyle name="Note 2 3 2 2 2 7 3" xfId="17473"/>
    <cellStyle name="Note 2 3 2 2 2 7 4" xfId="17474"/>
    <cellStyle name="Note 2 3 2 2 2 7 5" xfId="17475"/>
    <cellStyle name="Note 2 3 2 2 2 7 6" xfId="17476"/>
    <cellStyle name="Note 2 3 2 2 2 8" xfId="17477"/>
    <cellStyle name="Note 2 3 2 2 2 9" xfId="17478"/>
    <cellStyle name="Note 2 3 2 2 3" xfId="17479"/>
    <cellStyle name="Note 2 3 2 2 3 10" xfId="17480"/>
    <cellStyle name="Note 2 3 2 2 3 11" xfId="17481"/>
    <cellStyle name="Note 2 3 2 2 3 2" xfId="17482"/>
    <cellStyle name="Note 2 3 2 2 3 2 2" xfId="17483"/>
    <cellStyle name="Note 2 3 2 2 3 2 2 2" xfId="17484"/>
    <cellStyle name="Note 2 3 2 2 3 2 2 2 2" xfId="17485"/>
    <cellStyle name="Note 2 3 2 2 3 2 2 2 3" xfId="17486"/>
    <cellStyle name="Note 2 3 2 2 3 2 2 2 4" xfId="17487"/>
    <cellStyle name="Note 2 3 2 2 3 2 2 2 5" xfId="17488"/>
    <cellStyle name="Note 2 3 2 2 3 2 2 2 6" xfId="17489"/>
    <cellStyle name="Note 2 3 2 2 3 2 2 3" xfId="17490"/>
    <cellStyle name="Note 2 3 2 2 3 2 2 3 2" xfId="17491"/>
    <cellStyle name="Note 2 3 2 2 3 2 2 3 3" xfId="17492"/>
    <cellStyle name="Note 2 3 2 2 3 2 2 3 4" xfId="17493"/>
    <cellStyle name="Note 2 3 2 2 3 2 2 3 5" xfId="17494"/>
    <cellStyle name="Note 2 3 2 2 3 2 2 3 6" xfId="17495"/>
    <cellStyle name="Note 2 3 2 2 3 2 2 4" xfId="17496"/>
    <cellStyle name="Note 2 3 2 2 3 2 2 5" xfId="17497"/>
    <cellStyle name="Note 2 3 2 2 3 2 2 6" xfId="17498"/>
    <cellStyle name="Note 2 3 2 2 3 2 2 7" xfId="17499"/>
    <cellStyle name="Note 2 3 2 2 3 2 2 8" xfId="17500"/>
    <cellStyle name="Note 2 3 2 2 3 2 3" xfId="17501"/>
    <cellStyle name="Note 2 3 2 2 3 2 3 2" xfId="17502"/>
    <cellStyle name="Note 2 3 2 2 3 2 3 3" xfId="17503"/>
    <cellStyle name="Note 2 3 2 2 3 2 3 4" xfId="17504"/>
    <cellStyle name="Note 2 3 2 2 3 2 3 5" xfId="17505"/>
    <cellStyle name="Note 2 3 2 2 3 2 3 6" xfId="17506"/>
    <cellStyle name="Note 2 3 2 2 3 2 4" xfId="17507"/>
    <cellStyle name="Note 2 3 2 2 3 2 4 2" xfId="17508"/>
    <cellStyle name="Note 2 3 2 2 3 2 4 3" xfId="17509"/>
    <cellStyle name="Note 2 3 2 2 3 2 4 4" xfId="17510"/>
    <cellStyle name="Note 2 3 2 2 3 2 4 5" xfId="17511"/>
    <cellStyle name="Note 2 3 2 2 3 2 4 6" xfId="17512"/>
    <cellStyle name="Note 2 3 2 2 3 2 5" xfId="17513"/>
    <cellStyle name="Note 2 3 2 2 3 2 6" xfId="17514"/>
    <cellStyle name="Note 2 3 2 2 3 2 7" xfId="17515"/>
    <cellStyle name="Note 2 3 2 2 3 2 8" xfId="17516"/>
    <cellStyle name="Note 2 3 2 2 3 2 9" xfId="17517"/>
    <cellStyle name="Note 2 3 2 2 3 3" xfId="17518"/>
    <cellStyle name="Note 2 3 2 2 3 3 2" xfId="17519"/>
    <cellStyle name="Note 2 3 2 2 3 3 2 2" xfId="17520"/>
    <cellStyle name="Note 2 3 2 2 3 3 2 2 2" xfId="17521"/>
    <cellStyle name="Note 2 3 2 2 3 3 2 2 3" xfId="17522"/>
    <cellStyle name="Note 2 3 2 2 3 3 2 2 4" xfId="17523"/>
    <cellStyle name="Note 2 3 2 2 3 3 2 2 5" xfId="17524"/>
    <cellStyle name="Note 2 3 2 2 3 3 2 2 6" xfId="17525"/>
    <cellStyle name="Note 2 3 2 2 3 3 2 3" xfId="17526"/>
    <cellStyle name="Note 2 3 2 2 3 3 2 3 2" xfId="17527"/>
    <cellStyle name="Note 2 3 2 2 3 3 2 3 3" xfId="17528"/>
    <cellStyle name="Note 2 3 2 2 3 3 2 3 4" xfId="17529"/>
    <cellStyle name="Note 2 3 2 2 3 3 2 3 5" xfId="17530"/>
    <cellStyle name="Note 2 3 2 2 3 3 2 3 6" xfId="17531"/>
    <cellStyle name="Note 2 3 2 2 3 3 2 4" xfId="17532"/>
    <cellStyle name="Note 2 3 2 2 3 3 2 5" xfId="17533"/>
    <cellStyle name="Note 2 3 2 2 3 3 2 6" xfId="17534"/>
    <cellStyle name="Note 2 3 2 2 3 3 2 7" xfId="17535"/>
    <cellStyle name="Note 2 3 2 2 3 3 2 8" xfId="17536"/>
    <cellStyle name="Note 2 3 2 2 3 3 3" xfId="17537"/>
    <cellStyle name="Note 2 3 2 2 3 3 3 2" xfId="17538"/>
    <cellStyle name="Note 2 3 2 2 3 3 3 3" xfId="17539"/>
    <cellStyle name="Note 2 3 2 2 3 3 3 4" xfId="17540"/>
    <cellStyle name="Note 2 3 2 2 3 3 3 5" xfId="17541"/>
    <cellStyle name="Note 2 3 2 2 3 3 3 6" xfId="17542"/>
    <cellStyle name="Note 2 3 2 2 3 3 4" xfId="17543"/>
    <cellStyle name="Note 2 3 2 2 3 3 4 2" xfId="17544"/>
    <cellStyle name="Note 2 3 2 2 3 3 4 3" xfId="17545"/>
    <cellStyle name="Note 2 3 2 2 3 3 4 4" xfId="17546"/>
    <cellStyle name="Note 2 3 2 2 3 3 4 5" xfId="17547"/>
    <cellStyle name="Note 2 3 2 2 3 3 4 6" xfId="17548"/>
    <cellStyle name="Note 2 3 2 2 3 3 5" xfId="17549"/>
    <cellStyle name="Note 2 3 2 2 3 3 6" xfId="17550"/>
    <cellStyle name="Note 2 3 2 2 3 3 7" xfId="17551"/>
    <cellStyle name="Note 2 3 2 2 3 3 8" xfId="17552"/>
    <cellStyle name="Note 2 3 2 2 3 3 9" xfId="17553"/>
    <cellStyle name="Note 2 3 2 2 3 4" xfId="17554"/>
    <cellStyle name="Note 2 3 2 2 3 4 2" xfId="17555"/>
    <cellStyle name="Note 2 3 2 2 3 4 2 2" xfId="17556"/>
    <cellStyle name="Note 2 3 2 2 3 4 2 3" xfId="17557"/>
    <cellStyle name="Note 2 3 2 2 3 4 2 4" xfId="17558"/>
    <cellStyle name="Note 2 3 2 2 3 4 2 5" xfId="17559"/>
    <cellStyle name="Note 2 3 2 2 3 4 2 6" xfId="17560"/>
    <cellStyle name="Note 2 3 2 2 3 4 3" xfId="17561"/>
    <cellStyle name="Note 2 3 2 2 3 4 3 2" xfId="17562"/>
    <cellStyle name="Note 2 3 2 2 3 4 3 3" xfId="17563"/>
    <cellStyle name="Note 2 3 2 2 3 4 3 4" xfId="17564"/>
    <cellStyle name="Note 2 3 2 2 3 4 3 5" xfId="17565"/>
    <cellStyle name="Note 2 3 2 2 3 4 3 6" xfId="17566"/>
    <cellStyle name="Note 2 3 2 2 3 4 4" xfId="17567"/>
    <cellStyle name="Note 2 3 2 2 3 4 5" xfId="17568"/>
    <cellStyle name="Note 2 3 2 2 3 4 6" xfId="17569"/>
    <cellStyle name="Note 2 3 2 2 3 4 7" xfId="17570"/>
    <cellStyle name="Note 2 3 2 2 3 4 8" xfId="17571"/>
    <cellStyle name="Note 2 3 2 2 3 5" xfId="17572"/>
    <cellStyle name="Note 2 3 2 2 3 5 2" xfId="17573"/>
    <cellStyle name="Note 2 3 2 2 3 5 3" xfId="17574"/>
    <cellStyle name="Note 2 3 2 2 3 5 4" xfId="17575"/>
    <cellStyle name="Note 2 3 2 2 3 5 5" xfId="17576"/>
    <cellStyle name="Note 2 3 2 2 3 5 6" xfId="17577"/>
    <cellStyle name="Note 2 3 2 2 3 6" xfId="17578"/>
    <cellStyle name="Note 2 3 2 2 3 6 2" xfId="17579"/>
    <cellStyle name="Note 2 3 2 2 3 6 3" xfId="17580"/>
    <cellStyle name="Note 2 3 2 2 3 6 4" xfId="17581"/>
    <cellStyle name="Note 2 3 2 2 3 6 5" xfId="17582"/>
    <cellStyle name="Note 2 3 2 2 3 6 6" xfId="17583"/>
    <cellStyle name="Note 2 3 2 2 3 7" xfId="17584"/>
    <cellStyle name="Note 2 3 2 2 3 8" xfId="17585"/>
    <cellStyle name="Note 2 3 2 2 3 9" xfId="17586"/>
    <cellStyle name="Note 2 3 2 2 4" xfId="17587"/>
    <cellStyle name="Note 2 3 2 2 4 10" xfId="17588"/>
    <cellStyle name="Note 2 3 2 2 4 2" xfId="17589"/>
    <cellStyle name="Note 2 3 2 2 4 2 2" xfId="17590"/>
    <cellStyle name="Note 2 3 2 2 4 2 2 2" xfId="17591"/>
    <cellStyle name="Note 2 3 2 2 4 2 2 2 2" xfId="17592"/>
    <cellStyle name="Note 2 3 2 2 4 2 2 2 3" xfId="17593"/>
    <cellStyle name="Note 2 3 2 2 4 2 2 2 4" xfId="17594"/>
    <cellStyle name="Note 2 3 2 2 4 2 2 2 5" xfId="17595"/>
    <cellStyle name="Note 2 3 2 2 4 2 2 2 6" xfId="17596"/>
    <cellStyle name="Note 2 3 2 2 4 2 2 3" xfId="17597"/>
    <cellStyle name="Note 2 3 2 2 4 2 2 3 2" xfId="17598"/>
    <cellStyle name="Note 2 3 2 2 4 2 2 3 3" xfId="17599"/>
    <cellStyle name="Note 2 3 2 2 4 2 2 3 4" xfId="17600"/>
    <cellStyle name="Note 2 3 2 2 4 2 2 3 5" xfId="17601"/>
    <cellStyle name="Note 2 3 2 2 4 2 2 3 6" xfId="17602"/>
    <cellStyle name="Note 2 3 2 2 4 2 2 4" xfId="17603"/>
    <cellStyle name="Note 2 3 2 2 4 2 2 5" xfId="17604"/>
    <cellStyle name="Note 2 3 2 2 4 2 2 6" xfId="17605"/>
    <cellStyle name="Note 2 3 2 2 4 2 2 7" xfId="17606"/>
    <cellStyle name="Note 2 3 2 2 4 2 2 8" xfId="17607"/>
    <cellStyle name="Note 2 3 2 2 4 2 3" xfId="17608"/>
    <cellStyle name="Note 2 3 2 2 4 2 3 2" xfId="17609"/>
    <cellStyle name="Note 2 3 2 2 4 2 3 3" xfId="17610"/>
    <cellStyle name="Note 2 3 2 2 4 2 3 4" xfId="17611"/>
    <cellStyle name="Note 2 3 2 2 4 2 3 5" xfId="17612"/>
    <cellStyle name="Note 2 3 2 2 4 2 3 6" xfId="17613"/>
    <cellStyle name="Note 2 3 2 2 4 2 4" xfId="17614"/>
    <cellStyle name="Note 2 3 2 2 4 2 4 2" xfId="17615"/>
    <cellStyle name="Note 2 3 2 2 4 2 4 3" xfId="17616"/>
    <cellStyle name="Note 2 3 2 2 4 2 4 4" xfId="17617"/>
    <cellStyle name="Note 2 3 2 2 4 2 4 5" xfId="17618"/>
    <cellStyle name="Note 2 3 2 2 4 2 4 6" xfId="17619"/>
    <cellStyle name="Note 2 3 2 2 4 2 5" xfId="17620"/>
    <cellStyle name="Note 2 3 2 2 4 2 6" xfId="17621"/>
    <cellStyle name="Note 2 3 2 2 4 2 7" xfId="17622"/>
    <cellStyle name="Note 2 3 2 2 4 2 8" xfId="17623"/>
    <cellStyle name="Note 2 3 2 2 4 2 9" xfId="17624"/>
    <cellStyle name="Note 2 3 2 2 4 3" xfId="17625"/>
    <cellStyle name="Note 2 3 2 2 4 3 2" xfId="17626"/>
    <cellStyle name="Note 2 3 2 2 4 3 2 2" xfId="17627"/>
    <cellStyle name="Note 2 3 2 2 4 3 2 3" xfId="17628"/>
    <cellStyle name="Note 2 3 2 2 4 3 2 4" xfId="17629"/>
    <cellStyle name="Note 2 3 2 2 4 3 2 5" xfId="17630"/>
    <cellStyle name="Note 2 3 2 2 4 3 2 6" xfId="17631"/>
    <cellStyle name="Note 2 3 2 2 4 3 3" xfId="17632"/>
    <cellStyle name="Note 2 3 2 2 4 3 3 2" xfId="17633"/>
    <cellStyle name="Note 2 3 2 2 4 3 3 3" xfId="17634"/>
    <cellStyle name="Note 2 3 2 2 4 3 3 4" xfId="17635"/>
    <cellStyle name="Note 2 3 2 2 4 3 3 5" xfId="17636"/>
    <cellStyle name="Note 2 3 2 2 4 3 3 6" xfId="17637"/>
    <cellStyle name="Note 2 3 2 2 4 3 4" xfId="17638"/>
    <cellStyle name="Note 2 3 2 2 4 3 5" xfId="17639"/>
    <cellStyle name="Note 2 3 2 2 4 3 6" xfId="17640"/>
    <cellStyle name="Note 2 3 2 2 4 3 7" xfId="17641"/>
    <cellStyle name="Note 2 3 2 2 4 3 8" xfId="17642"/>
    <cellStyle name="Note 2 3 2 2 4 4" xfId="17643"/>
    <cellStyle name="Note 2 3 2 2 4 4 2" xfId="17644"/>
    <cellStyle name="Note 2 3 2 2 4 4 3" xfId="17645"/>
    <cellStyle name="Note 2 3 2 2 4 4 4" xfId="17646"/>
    <cellStyle name="Note 2 3 2 2 4 4 5" xfId="17647"/>
    <cellStyle name="Note 2 3 2 2 4 4 6" xfId="17648"/>
    <cellStyle name="Note 2 3 2 2 4 5" xfId="17649"/>
    <cellStyle name="Note 2 3 2 2 4 5 2" xfId="17650"/>
    <cellStyle name="Note 2 3 2 2 4 5 3" xfId="17651"/>
    <cellStyle name="Note 2 3 2 2 4 5 4" xfId="17652"/>
    <cellStyle name="Note 2 3 2 2 4 5 5" xfId="17653"/>
    <cellStyle name="Note 2 3 2 2 4 5 6" xfId="17654"/>
    <cellStyle name="Note 2 3 2 2 4 6" xfId="17655"/>
    <cellStyle name="Note 2 3 2 2 4 7" xfId="17656"/>
    <cellStyle name="Note 2 3 2 2 4 8" xfId="17657"/>
    <cellStyle name="Note 2 3 2 2 4 9" xfId="17658"/>
    <cellStyle name="Note 2 3 2 2 5" xfId="17659"/>
    <cellStyle name="Note 2 3 2 2 5 2" xfId="17660"/>
    <cellStyle name="Note 2 3 2 2 5 2 2" xfId="17661"/>
    <cellStyle name="Note 2 3 2 2 5 2 2 2" xfId="17662"/>
    <cellStyle name="Note 2 3 2 2 5 2 2 3" xfId="17663"/>
    <cellStyle name="Note 2 3 2 2 5 2 2 4" xfId="17664"/>
    <cellStyle name="Note 2 3 2 2 5 2 2 5" xfId="17665"/>
    <cellStyle name="Note 2 3 2 2 5 2 2 6" xfId="17666"/>
    <cellStyle name="Note 2 3 2 2 5 2 3" xfId="17667"/>
    <cellStyle name="Note 2 3 2 2 5 2 3 2" xfId="17668"/>
    <cellStyle name="Note 2 3 2 2 5 2 3 3" xfId="17669"/>
    <cellStyle name="Note 2 3 2 2 5 2 3 4" xfId="17670"/>
    <cellStyle name="Note 2 3 2 2 5 2 3 5" xfId="17671"/>
    <cellStyle name="Note 2 3 2 2 5 2 3 6" xfId="17672"/>
    <cellStyle name="Note 2 3 2 2 5 2 4" xfId="17673"/>
    <cellStyle name="Note 2 3 2 2 5 2 5" xfId="17674"/>
    <cellStyle name="Note 2 3 2 2 5 2 6" xfId="17675"/>
    <cellStyle name="Note 2 3 2 2 5 2 7" xfId="17676"/>
    <cellStyle name="Note 2 3 2 2 5 2 8" xfId="17677"/>
    <cellStyle name="Note 2 3 2 2 5 3" xfId="17678"/>
    <cellStyle name="Note 2 3 2 2 5 3 2" xfId="17679"/>
    <cellStyle name="Note 2 3 2 2 5 3 3" xfId="17680"/>
    <cellStyle name="Note 2 3 2 2 5 3 4" xfId="17681"/>
    <cellStyle name="Note 2 3 2 2 5 3 5" xfId="17682"/>
    <cellStyle name="Note 2 3 2 2 5 3 6" xfId="17683"/>
    <cellStyle name="Note 2 3 2 2 5 4" xfId="17684"/>
    <cellStyle name="Note 2 3 2 2 5 4 2" xfId="17685"/>
    <cellStyle name="Note 2 3 2 2 5 4 3" xfId="17686"/>
    <cellStyle name="Note 2 3 2 2 5 4 4" xfId="17687"/>
    <cellStyle name="Note 2 3 2 2 5 4 5" xfId="17688"/>
    <cellStyle name="Note 2 3 2 2 5 4 6" xfId="17689"/>
    <cellStyle name="Note 2 3 2 2 5 5" xfId="17690"/>
    <cellStyle name="Note 2 3 2 2 5 6" xfId="17691"/>
    <cellStyle name="Note 2 3 2 2 5 7" xfId="17692"/>
    <cellStyle name="Note 2 3 2 2 5 8" xfId="17693"/>
    <cellStyle name="Note 2 3 2 2 5 9" xfId="17694"/>
    <cellStyle name="Note 2 3 2 2 6" xfId="17695"/>
    <cellStyle name="Note 2 3 2 2 6 2" xfId="17696"/>
    <cellStyle name="Note 2 3 2 2 6 2 2" xfId="17697"/>
    <cellStyle name="Note 2 3 2 2 6 2 3" xfId="17698"/>
    <cellStyle name="Note 2 3 2 2 6 2 4" xfId="17699"/>
    <cellStyle name="Note 2 3 2 2 6 2 5" xfId="17700"/>
    <cellStyle name="Note 2 3 2 2 6 2 6" xfId="17701"/>
    <cellStyle name="Note 2 3 2 2 6 3" xfId="17702"/>
    <cellStyle name="Note 2 3 2 2 6 3 2" xfId="17703"/>
    <cellStyle name="Note 2 3 2 2 6 3 3" xfId="17704"/>
    <cellStyle name="Note 2 3 2 2 6 3 4" xfId="17705"/>
    <cellStyle name="Note 2 3 2 2 6 3 5" xfId="17706"/>
    <cellStyle name="Note 2 3 2 2 6 3 6" xfId="17707"/>
    <cellStyle name="Note 2 3 2 2 6 4" xfId="17708"/>
    <cellStyle name="Note 2 3 2 2 6 5" xfId="17709"/>
    <cellStyle name="Note 2 3 2 2 6 6" xfId="17710"/>
    <cellStyle name="Note 2 3 2 2 6 7" xfId="17711"/>
    <cellStyle name="Note 2 3 2 2 6 8" xfId="17712"/>
    <cellStyle name="Note 2 3 2 2 7" xfId="17713"/>
    <cellStyle name="Note 2 3 2 2 7 2" xfId="17714"/>
    <cellStyle name="Note 2 3 2 2 7 3" xfId="17715"/>
    <cellStyle name="Note 2 3 2 2 7 4" xfId="17716"/>
    <cellStyle name="Note 2 3 2 2 7 5" xfId="17717"/>
    <cellStyle name="Note 2 3 2 2 7 6" xfId="17718"/>
    <cellStyle name="Note 2 3 2 2 8" xfId="17719"/>
    <cellStyle name="Note 2 3 2 2 8 2" xfId="17720"/>
    <cellStyle name="Note 2 3 2 2 8 3" xfId="17721"/>
    <cellStyle name="Note 2 3 2 2 8 4" xfId="17722"/>
    <cellStyle name="Note 2 3 2 2 8 5" xfId="17723"/>
    <cellStyle name="Note 2 3 2 2 8 6" xfId="17724"/>
    <cellStyle name="Note 2 3 2 2 9" xfId="17725"/>
    <cellStyle name="Note 2 3 2 3" xfId="17726"/>
    <cellStyle name="Note 2 3 2 3 10" xfId="17727"/>
    <cellStyle name="Note 2 3 2 3 11" xfId="17728"/>
    <cellStyle name="Note 2 3 2 3 12" xfId="17729"/>
    <cellStyle name="Note 2 3 2 3 2" xfId="17730"/>
    <cellStyle name="Note 2 3 2 3 2 10" xfId="17731"/>
    <cellStyle name="Note 2 3 2 3 2 11" xfId="17732"/>
    <cellStyle name="Note 2 3 2 3 2 2" xfId="17733"/>
    <cellStyle name="Note 2 3 2 3 2 2 2" xfId="17734"/>
    <cellStyle name="Note 2 3 2 3 2 2 2 2" xfId="17735"/>
    <cellStyle name="Note 2 3 2 3 2 2 2 2 2" xfId="17736"/>
    <cellStyle name="Note 2 3 2 3 2 2 2 2 3" xfId="17737"/>
    <cellStyle name="Note 2 3 2 3 2 2 2 2 4" xfId="17738"/>
    <cellStyle name="Note 2 3 2 3 2 2 2 2 5" xfId="17739"/>
    <cellStyle name="Note 2 3 2 3 2 2 2 2 6" xfId="17740"/>
    <cellStyle name="Note 2 3 2 3 2 2 2 3" xfId="17741"/>
    <cellStyle name="Note 2 3 2 3 2 2 2 3 2" xfId="17742"/>
    <cellStyle name="Note 2 3 2 3 2 2 2 3 3" xfId="17743"/>
    <cellStyle name="Note 2 3 2 3 2 2 2 3 4" xfId="17744"/>
    <cellStyle name="Note 2 3 2 3 2 2 2 3 5" xfId="17745"/>
    <cellStyle name="Note 2 3 2 3 2 2 2 3 6" xfId="17746"/>
    <cellStyle name="Note 2 3 2 3 2 2 2 4" xfId="17747"/>
    <cellStyle name="Note 2 3 2 3 2 2 2 5" xfId="17748"/>
    <cellStyle name="Note 2 3 2 3 2 2 2 6" xfId="17749"/>
    <cellStyle name="Note 2 3 2 3 2 2 2 7" xfId="17750"/>
    <cellStyle name="Note 2 3 2 3 2 2 2 8" xfId="17751"/>
    <cellStyle name="Note 2 3 2 3 2 2 3" xfId="17752"/>
    <cellStyle name="Note 2 3 2 3 2 2 3 2" xfId="17753"/>
    <cellStyle name="Note 2 3 2 3 2 2 3 3" xfId="17754"/>
    <cellStyle name="Note 2 3 2 3 2 2 3 4" xfId="17755"/>
    <cellStyle name="Note 2 3 2 3 2 2 3 5" xfId="17756"/>
    <cellStyle name="Note 2 3 2 3 2 2 3 6" xfId="17757"/>
    <cellStyle name="Note 2 3 2 3 2 2 4" xfId="17758"/>
    <cellStyle name="Note 2 3 2 3 2 2 4 2" xfId="17759"/>
    <cellStyle name="Note 2 3 2 3 2 2 4 3" xfId="17760"/>
    <cellStyle name="Note 2 3 2 3 2 2 4 4" xfId="17761"/>
    <cellStyle name="Note 2 3 2 3 2 2 4 5" xfId="17762"/>
    <cellStyle name="Note 2 3 2 3 2 2 4 6" xfId="17763"/>
    <cellStyle name="Note 2 3 2 3 2 2 5" xfId="17764"/>
    <cellStyle name="Note 2 3 2 3 2 2 6" xfId="17765"/>
    <cellStyle name="Note 2 3 2 3 2 2 7" xfId="17766"/>
    <cellStyle name="Note 2 3 2 3 2 2 8" xfId="17767"/>
    <cellStyle name="Note 2 3 2 3 2 2 9" xfId="17768"/>
    <cellStyle name="Note 2 3 2 3 2 3" xfId="17769"/>
    <cellStyle name="Note 2 3 2 3 2 3 2" xfId="17770"/>
    <cellStyle name="Note 2 3 2 3 2 3 2 2" xfId="17771"/>
    <cellStyle name="Note 2 3 2 3 2 3 2 2 2" xfId="17772"/>
    <cellStyle name="Note 2 3 2 3 2 3 2 2 3" xfId="17773"/>
    <cellStyle name="Note 2 3 2 3 2 3 2 2 4" xfId="17774"/>
    <cellStyle name="Note 2 3 2 3 2 3 2 2 5" xfId="17775"/>
    <cellStyle name="Note 2 3 2 3 2 3 2 2 6" xfId="17776"/>
    <cellStyle name="Note 2 3 2 3 2 3 2 3" xfId="17777"/>
    <cellStyle name="Note 2 3 2 3 2 3 2 3 2" xfId="17778"/>
    <cellStyle name="Note 2 3 2 3 2 3 2 3 3" xfId="17779"/>
    <cellStyle name="Note 2 3 2 3 2 3 2 3 4" xfId="17780"/>
    <cellStyle name="Note 2 3 2 3 2 3 2 3 5" xfId="17781"/>
    <cellStyle name="Note 2 3 2 3 2 3 2 3 6" xfId="17782"/>
    <cellStyle name="Note 2 3 2 3 2 3 2 4" xfId="17783"/>
    <cellStyle name="Note 2 3 2 3 2 3 2 5" xfId="17784"/>
    <cellStyle name="Note 2 3 2 3 2 3 2 6" xfId="17785"/>
    <cellStyle name="Note 2 3 2 3 2 3 2 7" xfId="17786"/>
    <cellStyle name="Note 2 3 2 3 2 3 2 8" xfId="17787"/>
    <cellStyle name="Note 2 3 2 3 2 3 3" xfId="17788"/>
    <cellStyle name="Note 2 3 2 3 2 3 3 2" xfId="17789"/>
    <cellStyle name="Note 2 3 2 3 2 3 3 3" xfId="17790"/>
    <cellStyle name="Note 2 3 2 3 2 3 3 4" xfId="17791"/>
    <cellStyle name="Note 2 3 2 3 2 3 3 5" xfId="17792"/>
    <cellStyle name="Note 2 3 2 3 2 3 3 6" xfId="17793"/>
    <cellStyle name="Note 2 3 2 3 2 3 4" xfId="17794"/>
    <cellStyle name="Note 2 3 2 3 2 3 4 2" xfId="17795"/>
    <cellStyle name="Note 2 3 2 3 2 3 4 3" xfId="17796"/>
    <cellStyle name="Note 2 3 2 3 2 3 4 4" xfId="17797"/>
    <cellStyle name="Note 2 3 2 3 2 3 4 5" xfId="17798"/>
    <cellStyle name="Note 2 3 2 3 2 3 4 6" xfId="17799"/>
    <cellStyle name="Note 2 3 2 3 2 3 5" xfId="17800"/>
    <cellStyle name="Note 2 3 2 3 2 3 6" xfId="17801"/>
    <cellStyle name="Note 2 3 2 3 2 3 7" xfId="17802"/>
    <cellStyle name="Note 2 3 2 3 2 3 8" xfId="17803"/>
    <cellStyle name="Note 2 3 2 3 2 3 9" xfId="17804"/>
    <cellStyle name="Note 2 3 2 3 2 4" xfId="17805"/>
    <cellStyle name="Note 2 3 2 3 2 4 2" xfId="17806"/>
    <cellStyle name="Note 2 3 2 3 2 4 2 2" xfId="17807"/>
    <cellStyle name="Note 2 3 2 3 2 4 2 3" xfId="17808"/>
    <cellStyle name="Note 2 3 2 3 2 4 2 4" xfId="17809"/>
    <cellStyle name="Note 2 3 2 3 2 4 2 5" xfId="17810"/>
    <cellStyle name="Note 2 3 2 3 2 4 2 6" xfId="17811"/>
    <cellStyle name="Note 2 3 2 3 2 4 3" xfId="17812"/>
    <cellStyle name="Note 2 3 2 3 2 4 3 2" xfId="17813"/>
    <cellStyle name="Note 2 3 2 3 2 4 3 3" xfId="17814"/>
    <cellStyle name="Note 2 3 2 3 2 4 3 4" xfId="17815"/>
    <cellStyle name="Note 2 3 2 3 2 4 3 5" xfId="17816"/>
    <cellStyle name="Note 2 3 2 3 2 4 3 6" xfId="17817"/>
    <cellStyle name="Note 2 3 2 3 2 4 4" xfId="17818"/>
    <cellStyle name="Note 2 3 2 3 2 4 5" xfId="17819"/>
    <cellStyle name="Note 2 3 2 3 2 4 6" xfId="17820"/>
    <cellStyle name="Note 2 3 2 3 2 4 7" xfId="17821"/>
    <cellStyle name="Note 2 3 2 3 2 4 8" xfId="17822"/>
    <cellStyle name="Note 2 3 2 3 2 5" xfId="17823"/>
    <cellStyle name="Note 2 3 2 3 2 5 2" xfId="17824"/>
    <cellStyle name="Note 2 3 2 3 2 5 3" xfId="17825"/>
    <cellStyle name="Note 2 3 2 3 2 5 4" xfId="17826"/>
    <cellStyle name="Note 2 3 2 3 2 5 5" xfId="17827"/>
    <cellStyle name="Note 2 3 2 3 2 5 6" xfId="17828"/>
    <cellStyle name="Note 2 3 2 3 2 6" xfId="17829"/>
    <cellStyle name="Note 2 3 2 3 2 6 2" xfId="17830"/>
    <cellStyle name="Note 2 3 2 3 2 6 3" xfId="17831"/>
    <cellStyle name="Note 2 3 2 3 2 6 4" xfId="17832"/>
    <cellStyle name="Note 2 3 2 3 2 6 5" xfId="17833"/>
    <cellStyle name="Note 2 3 2 3 2 6 6" xfId="17834"/>
    <cellStyle name="Note 2 3 2 3 2 7" xfId="17835"/>
    <cellStyle name="Note 2 3 2 3 2 8" xfId="17836"/>
    <cellStyle name="Note 2 3 2 3 2 9" xfId="17837"/>
    <cellStyle name="Note 2 3 2 3 3" xfId="17838"/>
    <cellStyle name="Note 2 3 2 3 3 10" xfId="17839"/>
    <cellStyle name="Note 2 3 2 3 3 2" xfId="17840"/>
    <cellStyle name="Note 2 3 2 3 3 2 2" xfId="17841"/>
    <cellStyle name="Note 2 3 2 3 3 2 2 2" xfId="17842"/>
    <cellStyle name="Note 2 3 2 3 3 2 2 2 2" xfId="17843"/>
    <cellStyle name="Note 2 3 2 3 3 2 2 2 3" xfId="17844"/>
    <cellStyle name="Note 2 3 2 3 3 2 2 2 4" xfId="17845"/>
    <cellStyle name="Note 2 3 2 3 3 2 2 2 5" xfId="17846"/>
    <cellStyle name="Note 2 3 2 3 3 2 2 2 6" xfId="17847"/>
    <cellStyle name="Note 2 3 2 3 3 2 2 3" xfId="17848"/>
    <cellStyle name="Note 2 3 2 3 3 2 2 3 2" xfId="17849"/>
    <cellStyle name="Note 2 3 2 3 3 2 2 3 3" xfId="17850"/>
    <cellStyle name="Note 2 3 2 3 3 2 2 3 4" xfId="17851"/>
    <cellStyle name="Note 2 3 2 3 3 2 2 3 5" xfId="17852"/>
    <cellStyle name="Note 2 3 2 3 3 2 2 3 6" xfId="17853"/>
    <cellStyle name="Note 2 3 2 3 3 2 2 4" xfId="17854"/>
    <cellStyle name="Note 2 3 2 3 3 2 2 5" xfId="17855"/>
    <cellStyle name="Note 2 3 2 3 3 2 2 6" xfId="17856"/>
    <cellStyle name="Note 2 3 2 3 3 2 2 7" xfId="17857"/>
    <cellStyle name="Note 2 3 2 3 3 2 2 8" xfId="17858"/>
    <cellStyle name="Note 2 3 2 3 3 2 3" xfId="17859"/>
    <cellStyle name="Note 2 3 2 3 3 2 3 2" xfId="17860"/>
    <cellStyle name="Note 2 3 2 3 3 2 3 3" xfId="17861"/>
    <cellStyle name="Note 2 3 2 3 3 2 3 4" xfId="17862"/>
    <cellStyle name="Note 2 3 2 3 3 2 3 5" xfId="17863"/>
    <cellStyle name="Note 2 3 2 3 3 2 3 6" xfId="17864"/>
    <cellStyle name="Note 2 3 2 3 3 2 4" xfId="17865"/>
    <cellStyle name="Note 2 3 2 3 3 2 4 2" xfId="17866"/>
    <cellStyle name="Note 2 3 2 3 3 2 4 3" xfId="17867"/>
    <cellStyle name="Note 2 3 2 3 3 2 4 4" xfId="17868"/>
    <cellStyle name="Note 2 3 2 3 3 2 4 5" xfId="17869"/>
    <cellStyle name="Note 2 3 2 3 3 2 4 6" xfId="17870"/>
    <cellStyle name="Note 2 3 2 3 3 2 5" xfId="17871"/>
    <cellStyle name="Note 2 3 2 3 3 2 6" xfId="17872"/>
    <cellStyle name="Note 2 3 2 3 3 2 7" xfId="17873"/>
    <cellStyle name="Note 2 3 2 3 3 2 8" xfId="17874"/>
    <cellStyle name="Note 2 3 2 3 3 2 9" xfId="17875"/>
    <cellStyle name="Note 2 3 2 3 3 3" xfId="17876"/>
    <cellStyle name="Note 2 3 2 3 3 3 2" xfId="17877"/>
    <cellStyle name="Note 2 3 2 3 3 3 2 2" xfId="17878"/>
    <cellStyle name="Note 2 3 2 3 3 3 2 3" xfId="17879"/>
    <cellStyle name="Note 2 3 2 3 3 3 2 4" xfId="17880"/>
    <cellStyle name="Note 2 3 2 3 3 3 2 5" xfId="17881"/>
    <cellStyle name="Note 2 3 2 3 3 3 2 6" xfId="17882"/>
    <cellStyle name="Note 2 3 2 3 3 3 3" xfId="17883"/>
    <cellStyle name="Note 2 3 2 3 3 3 3 2" xfId="17884"/>
    <cellStyle name="Note 2 3 2 3 3 3 3 3" xfId="17885"/>
    <cellStyle name="Note 2 3 2 3 3 3 3 4" xfId="17886"/>
    <cellStyle name="Note 2 3 2 3 3 3 3 5" xfId="17887"/>
    <cellStyle name="Note 2 3 2 3 3 3 3 6" xfId="17888"/>
    <cellStyle name="Note 2 3 2 3 3 3 4" xfId="17889"/>
    <cellStyle name="Note 2 3 2 3 3 3 5" xfId="17890"/>
    <cellStyle name="Note 2 3 2 3 3 3 6" xfId="17891"/>
    <cellStyle name="Note 2 3 2 3 3 3 7" xfId="17892"/>
    <cellStyle name="Note 2 3 2 3 3 3 8" xfId="17893"/>
    <cellStyle name="Note 2 3 2 3 3 4" xfId="17894"/>
    <cellStyle name="Note 2 3 2 3 3 4 2" xfId="17895"/>
    <cellStyle name="Note 2 3 2 3 3 4 3" xfId="17896"/>
    <cellStyle name="Note 2 3 2 3 3 4 4" xfId="17897"/>
    <cellStyle name="Note 2 3 2 3 3 4 5" xfId="17898"/>
    <cellStyle name="Note 2 3 2 3 3 4 6" xfId="17899"/>
    <cellStyle name="Note 2 3 2 3 3 5" xfId="17900"/>
    <cellStyle name="Note 2 3 2 3 3 5 2" xfId="17901"/>
    <cellStyle name="Note 2 3 2 3 3 5 3" xfId="17902"/>
    <cellStyle name="Note 2 3 2 3 3 5 4" xfId="17903"/>
    <cellStyle name="Note 2 3 2 3 3 5 5" xfId="17904"/>
    <cellStyle name="Note 2 3 2 3 3 5 6" xfId="17905"/>
    <cellStyle name="Note 2 3 2 3 3 6" xfId="17906"/>
    <cellStyle name="Note 2 3 2 3 3 7" xfId="17907"/>
    <cellStyle name="Note 2 3 2 3 3 8" xfId="17908"/>
    <cellStyle name="Note 2 3 2 3 3 9" xfId="17909"/>
    <cellStyle name="Note 2 3 2 3 4" xfId="17910"/>
    <cellStyle name="Note 2 3 2 3 4 2" xfId="17911"/>
    <cellStyle name="Note 2 3 2 3 4 2 2" xfId="17912"/>
    <cellStyle name="Note 2 3 2 3 4 2 2 2" xfId="17913"/>
    <cellStyle name="Note 2 3 2 3 4 2 2 3" xfId="17914"/>
    <cellStyle name="Note 2 3 2 3 4 2 2 4" xfId="17915"/>
    <cellStyle name="Note 2 3 2 3 4 2 2 5" xfId="17916"/>
    <cellStyle name="Note 2 3 2 3 4 2 2 6" xfId="17917"/>
    <cellStyle name="Note 2 3 2 3 4 2 3" xfId="17918"/>
    <cellStyle name="Note 2 3 2 3 4 2 3 2" xfId="17919"/>
    <cellStyle name="Note 2 3 2 3 4 2 3 3" xfId="17920"/>
    <cellStyle name="Note 2 3 2 3 4 2 3 4" xfId="17921"/>
    <cellStyle name="Note 2 3 2 3 4 2 3 5" xfId="17922"/>
    <cellStyle name="Note 2 3 2 3 4 2 3 6" xfId="17923"/>
    <cellStyle name="Note 2 3 2 3 4 2 4" xfId="17924"/>
    <cellStyle name="Note 2 3 2 3 4 2 5" xfId="17925"/>
    <cellStyle name="Note 2 3 2 3 4 2 6" xfId="17926"/>
    <cellStyle name="Note 2 3 2 3 4 2 7" xfId="17927"/>
    <cellStyle name="Note 2 3 2 3 4 2 8" xfId="17928"/>
    <cellStyle name="Note 2 3 2 3 4 3" xfId="17929"/>
    <cellStyle name="Note 2 3 2 3 4 3 2" xfId="17930"/>
    <cellStyle name="Note 2 3 2 3 4 3 3" xfId="17931"/>
    <cellStyle name="Note 2 3 2 3 4 3 4" xfId="17932"/>
    <cellStyle name="Note 2 3 2 3 4 3 5" xfId="17933"/>
    <cellStyle name="Note 2 3 2 3 4 3 6" xfId="17934"/>
    <cellStyle name="Note 2 3 2 3 4 4" xfId="17935"/>
    <cellStyle name="Note 2 3 2 3 4 4 2" xfId="17936"/>
    <cellStyle name="Note 2 3 2 3 4 4 3" xfId="17937"/>
    <cellStyle name="Note 2 3 2 3 4 4 4" xfId="17938"/>
    <cellStyle name="Note 2 3 2 3 4 4 5" xfId="17939"/>
    <cellStyle name="Note 2 3 2 3 4 4 6" xfId="17940"/>
    <cellStyle name="Note 2 3 2 3 4 5" xfId="17941"/>
    <cellStyle name="Note 2 3 2 3 4 6" xfId="17942"/>
    <cellStyle name="Note 2 3 2 3 4 7" xfId="17943"/>
    <cellStyle name="Note 2 3 2 3 4 8" xfId="17944"/>
    <cellStyle name="Note 2 3 2 3 4 9" xfId="17945"/>
    <cellStyle name="Note 2 3 2 3 5" xfId="17946"/>
    <cellStyle name="Note 2 3 2 3 5 2" xfId="17947"/>
    <cellStyle name="Note 2 3 2 3 5 2 2" xfId="17948"/>
    <cellStyle name="Note 2 3 2 3 5 2 3" xfId="17949"/>
    <cellStyle name="Note 2 3 2 3 5 2 4" xfId="17950"/>
    <cellStyle name="Note 2 3 2 3 5 2 5" xfId="17951"/>
    <cellStyle name="Note 2 3 2 3 5 2 6" xfId="17952"/>
    <cellStyle name="Note 2 3 2 3 5 3" xfId="17953"/>
    <cellStyle name="Note 2 3 2 3 5 3 2" xfId="17954"/>
    <cellStyle name="Note 2 3 2 3 5 3 3" xfId="17955"/>
    <cellStyle name="Note 2 3 2 3 5 3 4" xfId="17956"/>
    <cellStyle name="Note 2 3 2 3 5 3 5" xfId="17957"/>
    <cellStyle name="Note 2 3 2 3 5 3 6" xfId="17958"/>
    <cellStyle name="Note 2 3 2 3 5 4" xfId="17959"/>
    <cellStyle name="Note 2 3 2 3 5 5" xfId="17960"/>
    <cellStyle name="Note 2 3 2 3 5 6" xfId="17961"/>
    <cellStyle name="Note 2 3 2 3 5 7" xfId="17962"/>
    <cellStyle name="Note 2 3 2 3 5 8" xfId="17963"/>
    <cellStyle name="Note 2 3 2 3 6" xfId="17964"/>
    <cellStyle name="Note 2 3 2 3 6 2" xfId="17965"/>
    <cellStyle name="Note 2 3 2 3 6 3" xfId="17966"/>
    <cellStyle name="Note 2 3 2 3 6 4" xfId="17967"/>
    <cellStyle name="Note 2 3 2 3 6 5" xfId="17968"/>
    <cellStyle name="Note 2 3 2 3 6 6" xfId="17969"/>
    <cellStyle name="Note 2 3 2 3 7" xfId="17970"/>
    <cellStyle name="Note 2 3 2 3 7 2" xfId="17971"/>
    <cellStyle name="Note 2 3 2 3 7 3" xfId="17972"/>
    <cellStyle name="Note 2 3 2 3 7 4" xfId="17973"/>
    <cellStyle name="Note 2 3 2 3 7 5" xfId="17974"/>
    <cellStyle name="Note 2 3 2 3 7 6" xfId="17975"/>
    <cellStyle name="Note 2 3 2 3 8" xfId="17976"/>
    <cellStyle name="Note 2 3 2 3 9" xfId="17977"/>
    <cellStyle name="Note 2 3 2 4" xfId="17978"/>
    <cellStyle name="Note 2 3 2 4 10" xfId="17979"/>
    <cellStyle name="Note 2 3 2 4 11" xfId="17980"/>
    <cellStyle name="Note 2 3 2 4 2" xfId="17981"/>
    <cellStyle name="Note 2 3 2 4 2 2" xfId="17982"/>
    <cellStyle name="Note 2 3 2 4 2 2 2" xfId="17983"/>
    <cellStyle name="Note 2 3 2 4 2 2 2 2" xfId="17984"/>
    <cellStyle name="Note 2 3 2 4 2 2 2 3" xfId="17985"/>
    <cellStyle name="Note 2 3 2 4 2 2 2 4" xfId="17986"/>
    <cellStyle name="Note 2 3 2 4 2 2 2 5" xfId="17987"/>
    <cellStyle name="Note 2 3 2 4 2 2 2 6" xfId="17988"/>
    <cellStyle name="Note 2 3 2 4 2 2 3" xfId="17989"/>
    <cellStyle name="Note 2 3 2 4 2 2 3 2" xfId="17990"/>
    <cellStyle name="Note 2 3 2 4 2 2 3 3" xfId="17991"/>
    <cellStyle name="Note 2 3 2 4 2 2 3 4" xfId="17992"/>
    <cellStyle name="Note 2 3 2 4 2 2 3 5" xfId="17993"/>
    <cellStyle name="Note 2 3 2 4 2 2 3 6" xfId="17994"/>
    <cellStyle name="Note 2 3 2 4 2 2 4" xfId="17995"/>
    <cellStyle name="Note 2 3 2 4 2 2 5" xfId="17996"/>
    <cellStyle name="Note 2 3 2 4 2 2 6" xfId="17997"/>
    <cellStyle name="Note 2 3 2 4 2 2 7" xfId="17998"/>
    <cellStyle name="Note 2 3 2 4 2 2 8" xfId="17999"/>
    <cellStyle name="Note 2 3 2 4 2 3" xfId="18000"/>
    <cellStyle name="Note 2 3 2 4 2 3 2" xfId="18001"/>
    <cellStyle name="Note 2 3 2 4 2 3 3" xfId="18002"/>
    <cellStyle name="Note 2 3 2 4 2 3 4" xfId="18003"/>
    <cellStyle name="Note 2 3 2 4 2 3 5" xfId="18004"/>
    <cellStyle name="Note 2 3 2 4 2 3 6" xfId="18005"/>
    <cellStyle name="Note 2 3 2 4 2 4" xfId="18006"/>
    <cellStyle name="Note 2 3 2 4 2 4 2" xfId="18007"/>
    <cellStyle name="Note 2 3 2 4 2 4 3" xfId="18008"/>
    <cellStyle name="Note 2 3 2 4 2 4 4" xfId="18009"/>
    <cellStyle name="Note 2 3 2 4 2 4 5" xfId="18010"/>
    <cellStyle name="Note 2 3 2 4 2 4 6" xfId="18011"/>
    <cellStyle name="Note 2 3 2 4 2 5" xfId="18012"/>
    <cellStyle name="Note 2 3 2 4 2 6" xfId="18013"/>
    <cellStyle name="Note 2 3 2 4 2 7" xfId="18014"/>
    <cellStyle name="Note 2 3 2 4 2 8" xfId="18015"/>
    <cellStyle name="Note 2 3 2 4 2 9" xfId="18016"/>
    <cellStyle name="Note 2 3 2 4 3" xfId="18017"/>
    <cellStyle name="Note 2 3 2 4 3 2" xfId="18018"/>
    <cellStyle name="Note 2 3 2 4 3 2 2" xfId="18019"/>
    <cellStyle name="Note 2 3 2 4 3 2 2 2" xfId="18020"/>
    <cellStyle name="Note 2 3 2 4 3 2 2 3" xfId="18021"/>
    <cellStyle name="Note 2 3 2 4 3 2 2 4" xfId="18022"/>
    <cellStyle name="Note 2 3 2 4 3 2 2 5" xfId="18023"/>
    <cellStyle name="Note 2 3 2 4 3 2 2 6" xfId="18024"/>
    <cellStyle name="Note 2 3 2 4 3 2 3" xfId="18025"/>
    <cellStyle name="Note 2 3 2 4 3 2 3 2" xfId="18026"/>
    <cellStyle name="Note 2 3 2 4 3 2 3 3" xfId="18027"/>
    <cellStyle name="Note 2 3 2 4 3 2 3 4" xfId="18028"/>
    <cellStyle name="Note 2 3 2 4 3 2 3 5" xfId="18029"/>
    <cellStyle name="Note 2 3 2 4 3 2 3 6" xfId="18030"/>
    <cellStyle name="Note 2 3 2 4 3 2 4" xfId="18031"/>
    <cellStyle name="Note 2 3 2 4 3 2 5" xfId="18032"/>
    <cellStyle name="Note 2 3 2 4 3 2 6" xfId="18033"/>
    <cellStyle name="Note 2 3 2 4 3 2 7" xfId="18034"/>
    <cellStyle name="Note 2 3 2 4 3 2 8" xfId="18035"/>
    <cellStyle name="Note 2 3 2 4 3 3" xfId="18036"/>
    <cellStyle name="Note 2 3 2 4 3 3 2" xfId="18037"/>
    <cellStyle name="Note 2 3 2 4 3 3 3" xfId="18038"/>
    <cellStyle name="Note 2 3 2 4 3 3 4" xfId="18039"/>
    <cellStyle name="Note 2 3 2 4 3 3 5" xfId="18040"/>
    <cellStyle name="Note 2 3 2 4 3 3 6" xfId="18041"/>
    <cellStyle name="Note 2 3 2 4 3 4" xfId="18042"/>
    <cellStyle name="Note 2 3 2 4 3 4 2" xfId="18043"/>
    <cellStyle name="Note 2 3 2 4 3 4 3" xfId="18044"/>
    <cellStyle name="Note 2 3 2 4 3 4 4" xfId="18045"/>
    <cellStyle name="Note 2 3 2 4 3 4 5" xfId="18046"/>
    <cellStyle name="Note 2 3 2 4 3 4 6" xfId="18047"/>
    <cellStyle name="Note 2 3 2 4 3 5" xfId="18048"/>
    <cellStyle name="Note 2 3 2 4 3 6" xfId="18049"/>
    <cellStyle name="Note 2 3 2 4 3 7" xfId="18050"/>
    <cellStyle name="Note 2 3 2 4 3 8" xfId="18051"/>
    <cellStyle name="Note 2 3 2 4 3 9" xfId="18052"/>
    <cellStyle name="Note 2 3 2 4 4" xfId="18053"/>
    <cellStyle name="Note 2 3 2 4 4 2" xfId="18054"/>
    <cellStyle name="Note 2 3 2 4 4 2 2" xfId="18055"/>
    <cellStyle name="Note 2 3 2 4 4 2 3" xfId="18056"/>
    <cellStyle name="Note 2 3 2 4 4 2 4" xfId="18057"/>
    <cellStyle name="Note 2 3 2 4 4 2 5" xfId="18058"/>
    <cellStyle name="Note 2 3 2 4 4 2 6" xfId="18059"/>
    <cellStyle name="Note 2 3 2 4 4 3" xfId="18060"/>
    <cellStyle name="Note 2 3 2 4 4 3 2" xfId="18061"/>
    <cellStyle name="Note 2 3 2 4 4 3 3" xfId="18062"/>
    <cellStyle name="Note 2 3 2 4 4 3 4" xfId="18063"/>
    <cellStyle name="Note 2 3 2 4 4 3 5" xfId="18064"/>
    <cellStyle name="Note 2 3 2 4 4 3 6" xfId="18065"/>
    <cellStyle name="Note 2 3 2 4 4 4" xfId="18066"/>
    <cellStyle name="Note 2 3 2 4 4 5" xfId="18067"/>
    <cellStyle name="Note 2 3 2 4 4 6" xfId="18068"/>
    <cellStyle name="Note 2 3 2 4 4 7" xfId="18069"/>
    <cellStyle name="Note 2 3 2 4 4 8" xfId="18070"/>
    <cellStyle name="Note 2 3 2 4 5" xfId="18071"/>
    <cellStyle name="Note 2 3 2 4 5 2" xfId="18072"/>
    <cellStyle name="Note 2 3 2 4 5 3" xfId="18073"/>
    <cellStyle name="Note 2 3 2 4 5 4" xfId="18074"/>
    <cellStyle name="Note 2 3 2 4 5 5" xfId="18075"/>
    <cellStyle name="Note 2 3 2 4 5 6" xfId="18076"/>
    <cellStyle name="Note 2 3 2 4 6" xfId="18077"/>
    <cellStyle name="Note 2 3 2 4 6 2" xfId="18078"/>
    <cellStyle name="Note 2 3 2 4 6 3" xfId="18079"/>
    <cellStyle name="Note 2 3 2 4 6 4" xfId="18080"/>
    <cellStyle name="Note 2 3 2 4 6 5" xfId="18081"/>
    <cellStyle name="Note 2 3 2 4 6 6" xfId="18082"/>
    <cellStyle name="Note 2 3 2 4 7" xfId="18083"/>
    <cellStyle name="Note 2 3 2 4 8" xfId="18084"/>
    <cellStyle name="Note 2 3 2 4 9" xfId="18085"/>
    <cellStyle name="Note 2 3 2 5" xfId="18086"/>
    <cellStyle name="Note 2 3 2 5 10" xfId="18087"/>
    <cellStyle name="Note 2 3 2 5 2" xfId="18088"/>
    <cellStyle name="Note 2 3 2 5 2 2" xfId="18089"/>
    <cellStyle name="Note 2 3 2 5 2 2 2" xfId="18090"/>
    <cellStyle name="Note 2 3 2 5 2 2 2 2" xfId="18091"/>
    <cellStyle name="Note 2 3 2 5 2 2 2 3" xfId="18092"/>
    <cellStyle name="Note 2 3 2 5 2 2 2 4" xfId="18093"/>
    <cellStyle name="Note 2 3 2 5 2 2 2 5" xfId="18094"/>
    <cellStyle name="Note 2 3 2 5 2 2 2 6" xfId="18095"/>
    <cellStyle name="Note 2 3 2 5 2 2 3" xfId="18096"/>
    <cellStyle name="Note 2 3 2 5 2 2 3 2" xfId="18097"/>
    <cellStyle name="Note 2 3 2 5 2 2 3 3" xfId="18098"/>
    <cellStyle name="Note 2 3 2 5 2 2 3 4" xfId="18099"/>
    <cellStyle name="Note 2 3 2 5 2 2 3 5" xfId="18100"/>
    <cellStyle name="Note 2 3 2 5 2 2 3 6" xfId="18101"/>
    <cellStyle name="Note 2 3 2 5 2 2 4" xfId="18102"/>
    <cellStyle name="Note 2 3 2 5 2 2 5" xfId="18103"/>
    <cellStyle name="Note 2 3 2 5 2 2 6" xfId="18104"/>
    <cellStyle name="Note 2 3 2 5 2 2 7" xfId="18105"/>
    <cellStyle name="Note 2 3 2 5 2 2 8" xfId="18106"/>
    <cellStyle name="Note 2 3 2 5 2 3" xfId="18107"/>
    <cellStyle name="Note 2 3 2 5 2 3 2" xfId="18108"/>
    <cellStyle name="Note 2 3 2 5 2 3 3" xfId="18109"/>
    <cellStyle name="Note 2 3 2 5 2 3 4" xfId="18110"/>
    <cellStyle name="Note 2 3 2 5 2 3 5" xfId="18111"/>
    <cellStyle name="Note 2 3 2 5 2 3 6" xfId="18112"/>
    <cellStyle name="Note 2 3 2 5 2 4" xfId="18113"/>
    <cellStyle name="Note 2 3 2 5 2 4 2" xfId="18114"/>
    <cellStyle name="Note 2 3 2 5 2 4 3" xfId="18115"/>
    <cellStyle name="Note 2 3 2 5 2 4 4" xfId="18116"/>
    <cellStyle name="Note 2 3 2 5 2 4 5" xfId="18117"/>
    <cellStyle name="Note 2 3 2 5 2 4 6" xfId="18118"/>
    <cellStyle name="Note 2 3 2 5 2 5" xfId="18119"/>
    <cellStyle name="Note 2 3 2 5 2 6" xfId="18120"/>
    <cellStyle name="Note 2 3 2 5 2 7" xfId="18121"/>
    <cellStyle name="Note 2 3 2 5 2 8" xfId="18122"/>
    <cellStyle name="Note 2 3 2 5 2 9" xfId="18123"/>
    <cellStyle name="Note 2 3 2 5 3" xfId="18124"/>
    <cellStyle name="Note 2 3 2 5 3 2" xfId="18125"/>
    <cellStyle name="Note 2 3 2 5 3 2 2" xfId="18126"/>
    <cellStyle name="Note 2 3 2 5 3 2 3" xfId="18127"/>
    <cellStyle name="Note 2 3 2 5 3 2 4" xfId="18128"/>
    <cellStyle name="Note 2 3 2 5 3 2 5" xfId="18129"/>
    <cellStyle name="Note 2 3 2 5 3 2 6" xfId="18130"/>
    <cellStyle name="Note 2 3 2 5 3 3" xfId="18131"/>
    <cellStyle name="Note 2 3 2 5 3 3 2" xfId="18132"/>
    <cellStyle name="Note 2 3 2 5 3 3 3" xfId="18133"/>
    <cellStyle name="Note 2 3 2 5 3 3 4" xfId="18134"/>
    <cellStyle name="Note 2 3 2 5 3 3 5" xfId="18135"/>
    <cellStyle name="Note 2 3 2 5 3 3 6" xfId="18136"/>
    <cellStyle name="Note 2 3 2 5 3 4" xfId="18137"/>
    <cellStyle name="Note 2 3 2 5 3 5" xfId="18138"/>
    <cellStyle name="Note 2 3 2 5 3 6" xfId="18139"/>
    <cellStyle name="Note 2 3 2 5 3 7" xfId="18140"/>
    <cellStyle name="Note 2 3 2 5 3 8" xfId="18141"/>
    <cellStyle name="Note 2 3 2 5 4" xfId="18142"/>
    <cellStyle name="Note 2 3 2 5 4 2" xfId="18143"/>
    <cellStyle name="Note 2 3 2 5 4 3" xfId="18144"/>
    <cellStyle name="Note 2 3 2 5 4 4" xfId="18145"/>
    <cellStyle name="Note 2 3 2 5 4 5" xfId="18146"/>
    <cellStyle name="Note 2 3 2 5 4 6" xfId="18147"/>
    <cellStyle name="Note 2 3 2 5 5" xfId="18148"/>
    <cellStyle name="Note 2 3 2 5 5 2" xfId="18149"/>
    <cellStyle name="Note 2 3 2 5 5 3" xfId="18150"/>
    <cellStyle name="Note 2 3 2 5 5 4" xfId="18151"/>
    <cellStyle name="Note 2 3 2 5 5 5" xfId="18152"/>
    <cellStyle name="Note 2 3 2 5 5 6" xfId="18153"/>
    <cellStyle name="Note 2 3 2 5 6" xfId="18154"/>
    <cellStyle name="Note 2 3 2 5 7" xfId="18155"/>
    <cellStyle name="Note 2 3 2 5 8" xfId="18156"/>
    <cellStyle name="Note 2 3 2 5 9" xfId="18157"/>
    <cellStyle name="Note 2 3 2 6" xfId="18158"/>
    <cellStyle name="Note 2 3 2 6 2" xfId="18159"/>
    <cellStyle name="Note 2 3 2 6 2 2" xfId="18160"/>
    <cellStyle name="Note 2 3 2 6 2 2 2" xfId="18161"/>
    <cellStyle name="Note 2 3 2 6 2 2 3" xfId="18162"/>
    <cellStyle name="Note 2 3 2 6 2 2 4" xfId="18163"/>
    <cellStyle name="Note 2 3 2 6 2 2 5" xfId="18164"/>
    <cellStyle name="Note 2 3 2 6 2 2 6" xfId="18165"/>
    <cellStyle name="Note 2 3 2 6 2 3" xfId="18166"/>
    <cellStyle name="Note 2 3 2 6 2 3 2" xfId="18167"/>
    <cellStyle name="Note 2 3 2 6 2 3 3" xfId="18168"/>
    <cellStyle name="Note 2 3 2 6 2 3 4" xfId="18169"/>
    <cellStyle name="Note 2 3 2 6 2 3 5" xfId="18170"/>
    <cellStyle name="Note 2 3 2 6 2 3 6" xfId="18171"/>
    <cellStyle name="Note 2 3 2 6 2 4" xfId="18172"/>
    <cellStyle name="Note 2 3 2 6 2 5" xfId="18173"/>
    <cellStyle name="Note 2 3 2 6 2 6" xfId="18174"/>
    <cellStyle name="Note 2 3 2 6 2 7" xfId="18175"/>
    <cellStyle name="Note 2 3 2 6 2 8" xfId="18176"/>
    <cellStyle name="Note 2 3 2 6 3" xfId="18177"/>
    <cellStyle name="Note 2 3 2 6 3 2" xfId="18178"/>
    <cellStyle name="Note 2 3 2 6 3 3" xfId="18179"/>
    <cellStyle name="Note 2 3 2 6 3 4" xfId="18180"/>
    <cellStyle name="Note 2 3 2 6 3 5" xfId="18181"/>
    <cellStyle name="Note 2 3 2 6 3 6" xfId="18182"/>
    <cellStyle name="Note 2 3 2 6 4" xfId="18183"/>
    <cellStyle name="Note 2 3 2 6 4 2" xfId="18184"/>
    <cellStyle name="Note 2 3 2 6 4 3" xfId="18185"/>
    <cellStyle name="Note 2 3 2 6 4 4" xfId="18186"/>
    <cellStyle name="Note 2 3 2 6 4 5" xfId="18187"/>
    <cellStyle name="Note 2 3 2 6 4 6" xfId="18188"/>
    <cellStyle name="Note 2 3 2 6 5" xfId="18189"/>
    <cellStyle name="Note 2 3 2 6 6" xfId="18190"/>
    <cellStyle name="Note 2 3 2 6 7" xfId="18191"/>
    <cellStyle name="Note 2 3 2 6 8" xfId="18192"/>
    <cellStyle name="Note 2 3 2 6 9" xfId="18193"/>
    <cellStyle name="Note 2 3 2 7" xfId="18194"/>
    <cellStyle name="Note 2 3 2 7 2" xfId="18195"/>
    <cellStyle name="Note 2 3 2 7 2 2" xfId="18196"/>
    <cellStyle name="Note 2 3 2 7 2 3" xfId="18197"/>
    <cellStyle name="Note 2 3 2 7 2 4" xfId="18198"/>
    <cellStyle name="Note 2 3 2 7 2 5" xfId="18199"/>
    <cellStyle name="Note 2 3 2 7 2 6" xfId="18200"/>
    <cellStyle name="Note 2 3 2 7 3" xfId="18201"/>
    <cellStyle name="Note 2 3 2 7 3 2" xfId="18202"/>
    <cellStyle name="Note 2 3 2 7 3 3" xfId="18203"/>
    <cellStyle name="Note 2 3 2 7 3 4" xfId="18204"/>
    <cellStyle name="Note 2 3 2 7 3 5" xfId="18205"/>
    <cellStyle name="Note 2 3 2 7 3 6" xfId="18206"/>
    <cellStyle name="Note 2 3 2 7 4" xfId="18207"/>
    <cellStyle name="Note 2 3 2 7 5" xfId="18208"/>
    <cellStyle name="Note 2 3 2 7 6" xfId="18209"/>
    <cellStyle name="Note 2 3 2 7 7" xfId="18210"/>
    <cellStyle name="Note 2 3 2 7 8" xfId="18211"/>
    <cellStyle name="Note 2 3 2 8" xfId="18212"/>
    <cellStyle name="Note 2 3 2 8 2" xfId="18213"/>
    <cellStyle name="Note 2 3 2 8 3" xfId="18214"/>
    <cellStyle name="Note 2 3 2 8 4" xfId="18215"/>
    <cellStyle name="Note 2 3 2 8 5" xfId="18216"/>
    <cellStyle name="Note 2 3 2 8 6" xfId="18217"/>
    <cellStyle name="Note 2 3 2 9" xfId="18218"/>
    <cellStyle name="Note 2 3 2 9 2" xfId="18219"/>
    <cellStyle name="Note 2 3 2 9 3" xfId="18220"/>
    <cellStyle name="Note 2 3 2 9 4" xfId="18221"/>
    <cellStyle name="Note 2 3 2 9 5" xfId="18222"/>
    <cellStyle name="Note 2 3 2 9 6" xfId="18223"/>
    <cellStyle name="Note 2 3 3" xfId="18224"/>
    <cellStyle name="Note 2 3 3 10" xfId="18225"/>
    <cellStyle name="Note 2 3 3 11" xfId="18226"/>
    <cellStyle name="Note 2 3 3 12" xfId="18227"/>
    <cellStyle name="Note 2 3 3 13" xfId="18228"/>
    <cellStyle name="Note 2 3 3 2" xfId="18229"/>
    <cellStyle name="Note 2 3 3 2 10" xfId="18230"/>
    <cellStyle name="Note 2 3 3 2 11" xfId="18231"/>
    <cellStyle name="Note 2 3 3 2 12" xfId="18232"/>
    <cellStyle name="Note 2 3 3 2 2" xfId="18233"/>
    <cellStyle name="Note 2 3 3 2 2 10" xfId="18234"/>
    <cellStyle name="Note 2 3 3 2 2 11" xfId="18235"/>
    <cellStyle name="Note 2 3 3 2 2 2" xfId="18236"/>
    <cellStyle name="Note 2 3 3 2 2 2 2" xfId="18237"/>
    <cellStyle name="Note 2 3 3 2 2 2 2 2" xfId="18238"/>
    <cellStyle name="Note 2 3 3 2 2 2 2 2 2" xfId="18239"/>
    <cellStyle name="Note 2 3 3 2 2 2 2 2 3" xfId="18240"/>
    <cellStyle name="Note 2 3 3 2 2 2 2 2 4" xfId="18241"/>
    <cellStyle name="Note 2 3 3 2 2 2 2 2 5" xfId="18242"/>
    <cellStyle name="Note 2 3 3 2 2 2 2 2 6" xfId="18243"/>
    <cellStyle name="Note 2 3 3 2 2 2 2 3" xfId="18244"/>
    <cellStyle name="Note 2 3 3 2 2 2 2 3 2" xfId="18245"/>
    <cellStyle name="Note 2 3 3 2 2 2 2 3 3" xfId="18246"/>
    <cellStyle name="Note 2 3 3 2 2 2 2 3 4" xfId="18247"/>
    <cellStyle name="Note 2 3 3 2 2 2 2 3 5" xfId="18248"/>
    <cellStyle name="Note 2 3 3 2 2 2 2 3 6" xfId="18249"/>
    <cellStyle name="Note 2 3 3 2 2 2 2 4" xfId="18250"/>
    <cellStyle name="Note 2 3 3 2 2 2 2 5" xfId="18251"/>
    <cellStyle name="Note 2 3 3 2 2 2 2 6" xfId="18252"/>
    <cellStyle name="Note 2 3 3 2 2 2 2 7" xfId="18253"/>
    <cellStyle name="Note 2 3 3 2 2 2 2 8" xfId="18254"/>
    <cellStyle name="Note 2 3 3 2 2 2 3" xfId="18255"/>
    <cellStyle name="Note 2 3 3 2 2 2 3 2" xfId="18256"/>
    <cellStyle name="Note 2 3 3 2 2 2 3 3" xfId="18257"/>
    <cellStyle name="Note 2 3 3 2 2 2 3 4" xfId="18258"/>
    <cellStyle name="Note 2 3 3 2 2 2 3 5" xfId="18259"/>
    <cellStyle name="Note 2 3 3 2 2 2 3 6" xfId="18260"/>
    <cellStyle name="Note 2 3 3 2 2 2 4" xfId="18261"/>
    <cellStyle name="Note 2 3 3 2 2 2 4 2" xfId="18262"/>
    <cellStyle name="Note 2 3 3 2 2 2 4 3" xfId="18263"/>
    <cellStyle name="Note 2 3 3 2 2 2 4 4" xfId="18264"/>
    <cellStyle name="Note 2 3 3 2 2 2 4 5" xfId="18265"/>
    <cellStyle name="Note 2 3 3 2 2 2 4 6" xfId="18266"/>
    <cellStyle name="Note 2 3 3 2 2 2 5" xfId="18267"/>
    <cellStyle name="Note 2 3 3 2 2 2 6" xfId="18268"/>
    <cellStyle name="Note 2 3 3 2 2 2 7" xfId="18269"/>
    <cellStyle name="Note 2 3 3 2 2 2 8" xfId="18270"/>
    <cellStyle name="Note 2 3 3 2 2 2 9" xfId="18271"/>
    <cellStyle name="Note 2 3 3 2 2 3" xfId="18272"/>
    <cellStyle name="Note 2 3 3 2 2 3 2" xfId="18273"/>
    <cellStyle name="Note 2 3 3 2 2 3 2 2" xfId="18274"/>
    <cellStyle name="Note 2 3 3 2 2 3 2 2 2" xfId="18275"/>
    <cellStyle name="Note 2 3 3 2 2 3 2 2 3" xfId="18276"/>
    <cellStyle name="Note 2 3 3 2 2 3 2 2 4" xfId="18277"/>
    <cellStyle name="Note 2 3 3 2 2 3 2 2 5" xfId="18278"/>
    <cellStyle name="Note 2 3 3 2 2 3 2 2 6" xfId="18279"/>
    <cellStyle name="Note 2 3 3 2 2 3 2 3" xfId="18280"/>
    <cellStyle name="Note 2 3 3 2 2 3 2 3 2" xfId="18281"/>
    <cellStyle name="Note 2 3 3 2 2 3 2 3 3" xfId="18282"/>
    <cellStyle name="Note 2 3 3 2 2 3 2 3 4" xfId="18283"/>
    <cellStyle name="Note 2 3 3 2 2 3 2 3 5" xfId="18284"/>
    <cellStyle name="Note 2 3 3 2 2 3 2 3 6" xfId="18285"/>
    <cellStyle name="Note 2 3 3 2 2 3 2 4" xfId="18286"/>
    <cellStyle name="Note 2 3 3 2 2 3 2 5" xfId="18287"/>
    <cellStyle name="Note 2 3 3 2 2 3 2 6" xfId="18288"/>
    <cellStyle name="Note 2 3 3 2 2 3 2 7" xfId="18289"/>
    <cellStyle name="Note 2 3 3 2 2 3 2 8" xfId="18290"/>
    <cellStyle name="Note 2 3 3 2 2 3 3" xfId="18291"/>
    <cellStyle name="Note 2 3 3 2 2 3 3 2" xfId="18292"/>
    <cellStyle name="Note 2 3 3 2 2 3 3 3" xfId="18293"/>
    <cellStyle name="Note 2 3 3 2 2 3 3 4" xfId="18294"/>
    <cellStyle name="Note 2 3 3 2 2 3 3 5" xfId="18295"/>
    <cellStyle name="Note 2 3 3 2 2 3 3 6" xfId="18296"/>
    <cellStyle name="Note 2 3 3 2 2 3 4" xfId="18297"/>
    <cellStyle name="Note 2 3 3 2 2 3 4 2" xfId="18298"/>
    <cellStyle name="Note 2 3 3 2 2 3 4 3" xfId="18299"/>
    <cellStyle name="Note 2 3 3 2 2 3 4 4" xfId="18300"/>
    <cellStyle name="Note 2 3 3 2 2 3 4 5" xfId="18301"/>
    <cellStyle name="Note 2 3 3 2 2 3 4 6" xfId="18302"/>
    <cellStyle name="Note 2 3 3 2 2 3 5" xfId="18303"/>
    <cellStyle name="Note 2 3 3 2 2 3 6" xfId="18304"/>
    <cellStyle name="Note 2 3 3 2 2 3 7" xfId="18305"/>
    <cellStyle name="Note 2 3 3 2 2 3 8" xfId="18306"/>
    <cellStyle name="Note 2 3 3 2 2 3 9" xfId="18307"/>
    <cellStyle name="Note 2 3 3 2 2 4" xfId="18308"/>
    <cellStyle name="Note 2 3 3 2 2 4 2" xfId="18309"/>
    <cellStyle name="Note 2 3 3 2 2 4 2 2" xfId="18310"/>
    <cellStyle name="Note 2 3 3 2 2 4 2 3" xfId="18311"/>
    <cellStyle name="Note 2 3 3 2 2 4 2 4" xfId="18312"/>
    <cellStyle name="Note 2 3 3 2 2 4 2 5" xfId="18313"/>
    <cellStyle name="Note 2 3 3 2 2 4 2 6" xfId="18314"/>
    <cellStyle name="Note 2 3 3 2 2 4 3" xfId="18315"/>
    <cellStyle name="Note 2 3 3 2 2 4 3 2" xfId="18316"/>
    <cellStyle name="Note 2 3 3 2 2 4 3 3" xfId="18317"/>
    <cellStyle name="Note 2 3 3 2 2 4 3 4" xfId="18318"/>
    <cellStyle name="Note 2 3 3 2 2 4 3 5" xfId="18319"/>
    <cellStyle name="Note 2 3 3 2 2 4 3 6" xfId="18320"/>
    <cellStyle name="Note 2 3 3 2 2 4 4" xfId="18321"/>
    <cellStyle name="Note 2 3 3 2 2 4 5" xfId="18322"/>
    <cellStyle name="Note 2 3 3 2 2 4 6" xfId="18323"/>
    <cellStyle name="Note 2 3 3 2 2 4 7" xfId="18324"/>
    <cellStyle name="Note 2 3 3 2 2 4 8" xfId="18325"/>
    <cellStyle name="Note 2 3 3 2 2 5" xfId="18326"/>
    <cellStyle name="Note 2 3 3 2 2 5 2" xfId="18327"/>
    <cellStyle name="Note 2 3 3 2 2 5 3" xfId="18328"/>
    <cellStyle name="Note 2 3 3 2 2 5 4" xfId="18329"/>
    <cellStyle name="Note 2 3 3 2 2 5 5" xfId="18330"/>
    <cellStyle name="Note 2 3 3 2 2 5 6" xfId="18331"/>
    <cellStyle name="Note 2 3 3 2 2 6" xfId="18332"/>
    <cellStyle name="Note 2 3 3 2 2 6 2" xfId="18333"/>
    <cellStyle name="Note 2 3 3 2 2 6 3" xfId="18334"/>
    <cellStyle name="Note 2 3 3 2 2 6 4" xfId="18335"/>
    <cellStyle name="Note 2 3 3 2 2 6 5" xfId="18336"/>
    <cellStyle name="Note 2 3 3 2 2 6 6" xfId="18337"/>
    <cellStyle name="Note 2 3 3 2 2 7" xfId="18338"/>
    <cellStyle name="Note 2 3 3 2 2 8" xfId="18339"/>
    <cellStyle name="Note 2 3 3 2 2 9" xfId="18340"/>
    <cellStyle name="Note 2 3 3 2 3" xfId="18341"/>
    <cellStyle name="Note 2 3 3 2 3 10" xfId="18342"/>
    <cellStyle name="Note 2 3 3 2 3 2" xfId="18343"/>
    <cellStyle name="Note 2 3 3 2 3 2 2" xfId="18344"/>
    <cellStyle name="Note 2 3 3 2 3 2 2 2" xfId="18345"/>
    <cellStyle name="Note 2 3 3 2 3 2 2 2 2" xfId="18346"/>
    <cellStyle name="Note 2 3 3 2 3 2 2 2 3" xfId="18347"/>
    <cellStyle name="Note 2 3 3 2 3 2 2 2 4" xfId="18348"/>
    <cellStyle name="Note 2 3 3 2 3 2 2 2 5" xfId="18349"/>
    <cellStyle name="Note 2 3 3 2 3 2 2 2 6" xfId="18350"/>
    <cellStyle name="Note 2 3 3 2 3 2 2 3" xfId="18351"/>
    <cellStyle name="Note 2 3 3 2 3 2 2 3 2" xfId="18352"/>
    <cellStyle name="Note 2 3 3 2 3 2 2 3 3" xfId="18353"/>
    <cellStyle name="Note 2 3 3 2 3 2 2 3 4" xfId="18354"/>
    <cellStyle name="Note 2 3 3 2 3 2 2 3 5" xfId="18355"/>
    <cellStyle name="Note 2 3 3 2 3 2 2 3 6" xfId="18356"/>
    <cellStyle name="Note 2 3 3 2 3 2 2 4" xfId="18357"/>
    <cellStyle name="Note 2 3 3 2 3 2 2 5" xfId="18358"/>
    <cellStyle name="Note 2 3 3 2 3 2 2 6" xfId="18359"/>
    <cellStyle name="Note 2 3 3 2 3 2 2 7" xfId="18360"/>
    <cellStyle name="Note 2 3 3 2 3 2 2 8" xfId="18361"/>
    <cellStyle name="Note 2 3 3 2 3 2 3" xfId="18362"/>
    <cellStyle name="Note 2 3 3 2 3 2 3 2" xfId="18363"/>
    <cellStyle name="Note 2 3 3 2 3 2 3 3" xfId="18364"/>
    <cellStyle name="Note 2 3 3 2 3 2 3 4" xfId="18365"/>
    <cellStyle name="Note 2 3 3 2 3 2 3 5" xfId="18366"/>
    <cellStyle name="Note 2 3 3 2 3 2 3 6" xfId="18367"/>
    <cellStyle name="Note 2 3 3 2 3 2 4" xfId="18368"/>
    <cellStyle name="Note 2 3 3 2 3 2 4 2" xfId="18369"/>
    <cellStyle name="Note 2 3 3 2 3 2 4 3" xfId="18370"/>
    <cellStyle name="Note 2 3 3 2 3 2 4 4" xfId="18371"/>
    <cellStyle name="Note 2 3 3 2 3 2 4 5" xfId="18372"/>
    <cellStyle name="Note 2 3 3 2 3 2 4 6" xfId="18373"/>
    <cellStyle name="Note 2 3 3 2 3 2 5" xfId="18374"/>
    <cellStyle name="Note 2 3 3 2 3 2 6" xfId="18375"/>
    <cellStyle name="Note 2 3 3 2 3 2 7" xfId="18376"/>
    <cellStyle name="Note 2 3 3 2 3 2 8" xfId="18377"/>
    <cellStyle name="Note 2 3 3 2 3 2 9" xfId="18378"/>
    <cellStyle name="Note 2 3 3 2 3 3" xfId="18379"/>
    <cellStyle name="Note 2 3 3 2 3 3 2" xfId="18380"/>
    <cellStyle name="Note 2 3 3 2 3 3 2 2" xfId="18381"/>
    <cellStyle name="Note 2 3 3 2 3 3 2 3" xfId="18382"/>
    <cellStyle name="Note 2 3 3 2 3 3 2 4" xfId="18383"/>
    <cellStyle name="Note 2 3 3 2 3 3 2 5" xfId="18384"/>
    <cellStyle name="Note 2 3 3 2 3 3 2 6" xfId="18385"/>
    <cellStyle name="Note 2 3 3 2 3 3 3" xfId="18386"/>
    <cellStyle name="Note 2 3 3 2 3 3 3 2" xfId="18387"/>
    <cellStyle name="Note 2 3 3 2 3 3 3 3" xfId="18388"/>
    <cellStyle name="Note 2 3 3 2 3 3 3 4" xfId="18389"/>
    <cellStyle name="Note 2 3 3 2 3 3 3 5" xfId="18390"/>
    <cellStyle name="Note 2 3 3 2 3 3 3 6" xfId="18391"/>
    <cellStyle name="Note 2 3 3 2 3 3 4" xfId="18392"/>
    <cellStyle name="Note 2 3 3 2 3 3 5" xfId="18393"/>
    <cellStyle name="Note 2 3 3 2 3 3 6" xfId="18394"/>
    <cellStyle name="Note 2 3 3 2 3 3 7" xfId="18395"/>
    <cellStyle name="Note 2 3 3 2 3 3 8" xfId="18396"/>
    <cellStyle name="Note 2 3 3 2 3 4" xfId="18397"/>
    <cellStyle name="Note 2 3 3 2 3 4 2" xfId="18398"/>
    <cellStyle name="Note 2 3 3 2 3 4 3" xfId="18399"/>
    <cellStyle name="Note 2 3 3 2 3 4 4" xfId="18400"/>
    <cellStyle name="Note 2 3 3 2 3 4 5" xfId="18401"/>
    <cellStyle name="Note 2 3 3 2 3 4 6" xfId="18402"/>
    <cellStyle name="Note 2 3 3 2 3 5" xfId="18403"/>
    <cellStyle name="Note 2 3 3 2 3 5 2" xfId="18404"/>
    <cellStyle name="Note 2 3 3 2 3 5 3" xfId="18405"/>
    <cellStyle name="Note 2 3 3 2 3 5 4" xfId="18406"/>
    <cellStyle name="Note 2 3 3 2 3 5 5" xfId="18407"/>
    <cellStyle name="Note 2 3 3 2 3 5 6" xfId="18408"/>
    <cellStyle name="Note 2 3 3 2 3 6" xfId="18409"/>
    <cellStyle name="Note 2 3 3 2 3 7" xfId="18410"/>
    <cellStyle name="Note 2 3 3 2 3 8" xfId="18411"/>
    <cellStyle name="Note 2 3 3 2 3 9" xfId="18412"/>
    <cellStyle name="Note 2 3 3 2 4" xfId="18413"/>
    <cellStyle name="Note 2 3 3 2 4 2" xfId="18414"/>
    <cellStyle name="Note 2 3 3 2 4 2 2" xfId="18415"/>
    <cellStyle name="Note 2 3 3 2 4 2 2 2" xfId="18416"/>
    <cellStyle name="Note 2 3 3 2 4 2 2 3" xfId="18417"/>
    <cellStyle name="Note 2 3 3 2 4 2 2 4" xfId="18418"/>
    <cellStyle name="Note 2 3 3 2 4 2 2 5" xfId="18419"/>
    <cellStyle name="Note 2 3 3 2 4 2 2 6" xfId="18420"/>
    <cellStyle name="Note 2 3 3 2 4 2 3" xfId="18421"/>
    <cellStyle name="Note 2 3 3 2 4 2 3 2" xfId="18422"/>
    <cellStyle name="Note 2 3 3 2 4 2 3 3" xfId="18423"/>
    <cellStyle name="Note 2 3 3 2 4 2 3 4" xfId="18424"/>
    <cellStyle name="Note 2 3 3 2 4 2 3 5" xfId="18425"/>
    <cellStyle name="Note 2 3 3 2 4 2 3 6" xfId="18426"/>
    <cellStyle name="Note 2 3 3 2 4 2 4" xfId="18427"/>
    <cellStyle name="Note 2 3 3 2 4 2 5" xfId="18428"/>
    <cellStyle name="Note 2 3 3 2 4 2 6" xfId="18429"/>
    <cellStyle name="Note 2 3 3 2 4 2 7" xfId="18430"/>
    <cellStyle name="Note 2 3 3 2 4 2 8" xfId="18431"/>
    <cellStyle name="Note 2 3 3 2 4 3" xfId="18432"/>
    <cellStyle name="Note 2 3 3 2 4 3 2" xfId="18433"/>
    <cellStyle name="Note 2 3 3 2 4 3 3" xfId="18434"/>
    <cellStyle name="Note 2 3 3 2 4 3 4" xfId="18435"/>
    <cellStyle name="Note 2 3 3 2 4 3 5" xfId="18436"/>
    <cellStyle name="Note 2 3 3 2 4 3 6" xfId="18437"/>
    <cellStyle name="Note 2 3 3 2 4 4" xfId="18438"/>
    <cellStyle name="Note 2 3 3 2 4 4 2" xfId="18439"/>
    <cellStyle name="Note 2 3 3 2 4 4 3" xfId="18440"/>
    <cellStyle name="Note 2 3 3 2 4 4 4" xfId="18441"/>
    <cellStyle name="Note 2 3 3 2 4 4 5" xfId="18442"/>
    <cellStyle name="Note 2 3 3 2 4 4 6" xfId="18443"/>
    <cellStyle name="Note 2 3 3 2 4 5" xfId="18444"/>
    <cellStyle name="Note 2 3 3 2 4 6" xfId="18445"/>
    <cellStyle name="Note 2 3 3 2 4 7" xfId="18446"/>
    <cellStyle name="Note 2 3 3 2 4 8" xfId="18447"/>
    <cellStyle name="Note 2 3 3 2 4 9" xfId="18448"/>
    <cellStyle name="Note 2 3 3 2 5" xfId="18449"/>
    <cellStyle name="Note 2 3 3 2 5 2" xfId="18450"/>
    <cellStyle name="Note 2 3 3 2 5 2 2" xfId="18451"/>
    <cellStyle name="Note 2 3 3 2 5 2 3" xfId="18452"/>
    <cellStyle name="Note 2 3 3 2 5 2 4" xfId="18453"/>
    <cellStyle name="Note 2 3 3 2 5 2 5" xfId="18454"/>
    <cellStyle name="Note 2 3 3 2 5 2 6" xfId="18455"/>
    <cellStyle name="Note 2 3 3 2 5 3" xfId="18456"/>
    <cellStyle name="Note 2 3 3 2 5 3 2" xfId="18457"/>
    <cellStyle name="Note 2 3 3 2 5 3 3" xfId="18458"/>
    <cellStyle name="Note 2 3 3 2 5 3 4" xfId="18459"/>
    <cellStyle name="Note 2 3 3 2 5 3 5" xfId="18460"/>
    <cellStyle name="Note 2 3 3 2 5 3 6" xfId="18461"/>
    <cellStyle name="Note 2 3 3 2 5 4" xfId="18462"/>
    <cellStyle name="Note 2 3 3 2 5 5" xfId="18463"/>
    <cellStyle name="Note 2 3 3 2 5 6" xfId="18464"/>
    <cellStyle name="Note 2 3 3 2 5 7" xfId="18465"/>
    <cellStyle name="Note 2 3 3 2 5 8" xfId="18466"/>
    <cellStyle name="Note 2 3 3 2 6" xfId="18467"/>
    <cellStyle name="Note 2 3 3 2 6 2" xfId="18468"/>
    <cellStyle name="Note 2 3 3 2 6 3" xfId="18469"/>
    <cellStyle name="Note 2 3 3 2 6 4" xfId="18470"/>
    <cellStyle name="Note 2 3 3 2 6 5" xfId="18471"/>
    <cellStyle name="Note 2 3 3 2 6 6" xfId="18472"/>
    <cellStyle name="Note 2 3 3 2 7" xfId="18473"/>
    <cellStyle name="Note 2 3 3 2 7 2" xfId="18474"/>
    <cellStyle name="Note 2 3 3 2 7 3" xfId="18475"/>
    <cellStyle name="Note 2 3 3 2 7 4" xfId="18476"/>
    <cellStyle name="Note 2 3 3 2 7 5" xfId="18477"/>
    <cellStyle name="Note 2 3 3 2 7 6" xfId="18478"/>
    <cellStyle name="Note 2 3 3 2 8" xfId="18479"/>
    <cellStyle name="Note 2 3 3 2 9" xfId="18480"/>
    <cellStyle name="Note 2 3 3 3" xfId="18481"/>
    <cellStyle name="Note 2 3 3 3 10" xfId="18482"/>
    <cellStyle name="Note 2 3 3 3 11" xfId="18483"/>
    <cellStyle name="Note 2 3 3 3 2" xfId="18484"/>
    <cellStyle name="Note 2 3 3 3 2 2" xfId="18485"/>
    <cellStyle name="Note 2 3 3 3 2 2 2" xfId="18486"/>
    <cellStyle name="Note 2 3 3 3 2 2 2 2" xfId="18487"/>
    <cellStyle name="Note 2 3 3 3 2 2 2 3" xfId="18488"/>
    <cellStyle name="Note 2 3 3 3 2 2 2 4" xfId="18489"/>
    <cellStyle name="Note 2 3 3 3 2 2 2 5" xfId="18490"/>
    <cellStyle name="Note 2 3 3 3 2 2 2 6" xfId="18491"/>
    <cellStyle name="Note 2 3 3 3 2 2 3" xfId="18492"/>
    <cellStyle name="Note 2 3 3 3 2 2 3 2" xfId="18493"/>
    <cellStyle name="Note 2 3 3 3 2 2 3 3" xfId="18494"/>
    <cellStyle name="Note 2 3 3 3 2 2 3 4" xfId="18495"/>
    <cellStyle name="Note 2 3 3 3 2 2 3 5" xfId="18496"/>
    <cellStyle name="Note 2 3 3 3 2 2 3 6" xfId="18497"/>
    <cellStyle name="Note 2 3 3 3 2 2 4" xfId="18498"/>
    <cellStyle name="Note 2 3 3 3 2 2 5" xfId="18499"/>
    <cellStyle name="Note 2 3 3 3 2 2 6" xfId="18500"/>
    <cellStyle name="Note 2 3 3 3 2 2 7" xfId="18501"/>
    <cellStyle name="Note 2 3 3 3 2 2 8" xfId="18502"/>
    <cellStyle name="Note 2 3 3 3 2 3" xfId="18503"/>
    <cellStyle name="Note 2 3 3 3 2 3 2" xfId="18504"/>
    <cellStyle name="Note 2 3 3 3 2 3 3" xfId="18505"/>
    <cellStyle name="Note 2 3 3 3 2 3 4" xfId="18506"/>
    <cellStyle name="Note 2 3 3 3 2 3 5" xfId="18507"/>
    <cellStyle name="Note 2 3 3 3 2 3 6" xfId="18508"/>
    <cellStyle name="Note 2 3 3 3 2 4" xfId="18509"/>
    <cellStyle name="Note 2 3 3 3 2 4 2" xfId="18510"/>
    <cellStyle name="Note 2 3 3 3 2 4 3" xfId="18511"/>
    <cellStyle name="Note 2 3 3 3 2 4 4" xfId="18512"/>
    <cellStyle name="Note 2 3 3 3 2 4 5" xfId="18513"/>
    <cellStyle name="Note 2 3 3 3 2 4 6" xfId="18514"/>
    <cellStyle name="Note 2 3 3 3 2 5" xfId="18515"/>
    <cellStyle name="Note 2 3 3 3 2 6" xfId="18516"/>
    <cellStyle name="Note 2 3 3 3 2 7" xfId="18517"/>
    <cellStyle name="Note 2 3 3 3 2 8" xfId="18518"/>
    <cellStyle name="Note 2 3 3 3 2 9" xfId="18519"/>
    <cellStyle name="Note 2 3 3 3 3" xfId="18520"/>
    <cellStyle name="Note 2 3 3 3 3 2" xfId="18521"/>
    <cellStyle name="Note 2 3 3 3 3 2 2" xfId="18522"/>
    <cellStyle name="Note 2 3 3 3 3 2 2 2" xfId="18523"/>
    <cellStyle name="Note 2 3 3 3 3 2 2 3" xfId="18524"/>
    <cellStyle name="Note 2 3 3 3 3 2 2 4" xfId="18525"/>
    <cellStyle name="Note 2 3 3 3 3 2 2 5" xfId="18526"/>
    <cellStyle name="Note 2 3 3 3 3 2 2 6" xfId="18527"/>
    <cellStyle name="Note 2 3 3 3 3 2 3" xfId="18528"/>
    <cellStyle name="Note 2 3 3 3 3 2 3 2" xfId="18529"/>
    <cellStyle name="Note 2 3 3 3 3 2 3 3" xfId="18530"/>
    <cellStyle name="Note 2 3 3 3 3 2 3 4" xfId="18531"/>
    <cellStyle name="Note 2 3 3 3 3 2 3 5" xfId="18532"/>
    <cellStyle name="Note 2 3 3 3 3 2 3 6" xfId="18533"/>
    <cellStyle name="Note 2 3 3 3 3 2 4" xfId="18534"/>
    <cellStyle name="Note 2 3 3 3 3 2 5" xfId="18535"/>
    <cellStyle name="Note 2 3 3 3 3 2 6" xfId="18536"/>
    <cellStyle name="Note 2 3 3 3 3 2 7" xfId="18537"/>
    <cellStyle name="Note 2 3 3 3 3 2 8" xfId="18538"/>
    <cellStyle name="Note 2 3 3 3 3 3" xfId="18539"/>
    <cellStyle name="Note 2 3 3 3 3 3 2" xfId="18540"/>
    <cellStyle name="Note 2 3 3 3 3 3 3" xfId="18541"/>
    <cellStyle name="Note 2 3 3 3 3 3 4" xfId="18542"/>
    <cellStyle name="Note 2 3 3 3 3 3 5" xfId="18543"/>
    <cellStyle name="Note 2 3 3 3 3 3 6" xfId="18544"/>
    <cellStyle name="Note 2 3 3 3 3 4" xfId="18545"/>
    <cellStyle name="Note 2 3 3 3 3 4 2" xfId="18546"/>
    <cellStyle name="Note 2 3 3 3 3 4 3" xfId="18547"/>
    <cellStyle name="Note 2 3 3 3 3 4 4" xfId="18548"/>
    <cellStyle name="Note 2 3 3 3 3 4 5" xfId="18549"/>
    <cellStyle name="Note 2 3 3 3 3 4 6" xfId="18550"/>
    <cellStyle name="Note 2 3 3 3 3 5" xfId="18551"/>
    <cellStyle name="Note 2 3 3 3 3 6" xfId="18552"/>
    <cellStyle name="Note 2 3 3 3 3 7" xfId="18553"/>
    <cellStyle name="Note 2 3 3 3 3 8" xfId="18554"/>
    <cellStyle name="Note 2 3 3 3 3 9" xfId="18555"/>
    <cellStyle name="Note 2 3 3 3 4" xfId="18556"/>
    <cellStyle name="Note 2 3 3 3 4 2" xfId="18557"/>
    <cellStyle name="Note 2 3 3 3 4 2 2" xfId="18558"/>
    <cellStyle name="Note 2 3 3 3 4 2 3" xfId="18559"/>
    <cellStyle name="Note 2 3 3 3 4 2 4" xfId="18560"/>
    <cellStyle name="Note 2 3 3 3 4 2 5" xfId="18561"/>
    <cellStyle name="Note 2 3 3 3 4 2 6" xfId="18562"/>
    <cellStyle name="Note 2 3 3 3 4 3" xfId="18563"/>
    <cellStyle name="Note 2 3 3 3 4 3 2" xfId="18564"/>
    <cellStyle name="Note 2 3 3 3 4 3 3" xfId="18565"/>
    <cellStyle name="Note 2 3 3 3 4 3 4" xfId="18566"/>
    <cellStyle name="Note 2 3 3 3 4 3 5" xfId="18567"/>
    <cellStyle name="Note 2 3 3 3 4 3 6" xfId="18568"/>
    <cellStyle name="Note 2 3 3 3 4 4" xfId="18569"/>
    <cellStyle name="Note 2 3 3 3 4 5" xfId="18570"/>
    <cellStyle name="Note 2 3 3 3 4 6" xfId="18571"/>
    <cellStyle name="Note 2 3 3 3 4 7" xfId="18572"/>
    <cellStyle name="Note 2 3 3 3 4 8" xfId="18573"/>
    <cellStyle name="Note 2 3 3 3 5" xfId="18574"/>
    <cellStyle name="Note 2 3 3 3 5 2" xfId="18575"/>
    <cellStyle name="Note 2 3 3 3 5 3" xfId="18576"/>
    <cellStyle name="Note 2 3 3 3 5 4" xfId="18577"/>
    <cellStyle name="Note 2 3 3 3 5 5" xfId="18578"/>
    <cellStyle name="Note 2 3 3 3 5 6" xfId="18579"/>
    <cellStyle name="Note 2 3 3 3 6" xfId="18580"/>
    <cellStyle name="Note 2 3 3 3 6 2" xfId="18581"/>
    <cellStyle name="Note 2 3 3 3 6 3" xfId="18582"/>
    <cellStyle name="Note 2 3 3 3 6 4" xfId="18583"/>
    <cellStyle name="Note 2 3 3 3 6 5" xfId="18584"/>
    <cellStyle name="Note 2 3 3 3 6 6" xfId="18585"/>
    <cellStyle name="Note 2 3 3 3 7" xfId="18586"/>
    <cellStyle name="Note 2 3 3 3 8" xfId="18587"/>
    <cellStyle name="Note 2 3 3 3 9" xfId="18588"/>
    <cellStyle name="Note 2 3 3 4" xfId="18589"/>
    <cellStyle name="Note 2 3 3 4 10" xfId="18590"/>
    <cellStyle name="Note 2 3 3 4 2" xfId="18591"/>
    <cellStyle name="Note 2 3 3 4 2 2" xfId="18592"/>
    <cellStyle name="Note 2 3 3 4 2 2 2" xfId="18593"/>
    <cellStyle name="Note 2 3 3 4 2 2 2 2" xfId="18594"/>
    <cellStyle name="Note 2 3 3 4 2 2 2 3" xfId="18595"/>
    <cellStyle name="Note 2 3 3 4 2 2 2 4" xfId="18596"/>
    <cellStyle name="Note 2 3 3 4 2 2 2 5" xfId="18597"/>
    <cellStyle name="Note 2 3 3 4 2 2 2 6" xfId="18598"/>
    <cellStyle name="Note 2 3 3 4 2 2 3" xfId="18599"/>
    <cellStyle name="Note 2 3 3 4 2 2 3 2" xfId="18600"/>
    <cellStyle name="Note 2 3 3 4 2 2 3 3" xfId="18601"/>
    <cellStyle name="Note 2 3 3 4 2 2 3 4" xfId="18602"/>
    <cellStyle name="Note 2 3 3 4 2 2 3 5" xfId="18603"/>
    <cellStyle name="Note 2 3 3 4 2 2 3 6" xfId="18604"/>
    <cellStyle name="Note 2 3 3 4 2 2 4" xfId="18605"/>
    <cellStyle name="Note 2 3 3 4 2 2 5" xfId="18606"/>
    <cellStyle name="Note 2 3 3 4 2 2 6" xfId="18607"/>
    <cellStyle name="Note 2 3 3 4 2 2 7" xfId="18608"/>
    <cellStyle name="Note 2 3 3 4 2 2 8" xfId="18609"/>
    <cellStyle name="Note 2 3 3 4 2 3" xfId="18610"/>
    <cellStyle name="Note 2 3 3 4 2 3 2" xfId="18611"/>
    <cellStyle name="Note 2 3 3 4 2 3 3" xfId="18612"/>
    <cellStyle name="Note 2 3 3 4 2 3 4" xfId="18613"/>
    <cellStyle name="Note 2 3 3 4 2 3 5" xfId="18614"/>
    <cellStyle name="Note 2 3 3 4 2 3 6" xfId="18615"/>
    <cellStyle name="Note 2 3 3 4 2 4" xfId="18616"/>
    <cellStyle name="Note 2 3 3 4 2 4 2" xfId="18617"/>
    <cellStyle name="Note 2 3 3 4 2 4 3" xfId="18618"/>
    <cellStyle name="Note 2 3 3 4 2 4 4" xfId="18619"/>
    <cellStyle name="Note 2 3 3 4 2 4 5" xfId="18620"/>
    <cellStyle name="Note 2 3 3 4 2 4 6" xfId="18621"/>
    <cellStyle name="Note 2 3 3 4 2 5" xfId="18622"/>
    <cellStyle name="Note 2 3 3 4 2 6" xfId="18623"/>
    <cellStyle name="Note 2 3 3 4 2 7" xfId="18624"/>
    <cellStyle name="Note 2 3 3 4 2 8" xfId="18625"/>
    <cellStyle name="Note 2 3 3 4 2 9" xfId="18626"/>
    <cellStyle name="Note 2 3 3 4 3" xfId="18627"/>
    <cellStyle name="Note 2 3 3 4 3 2" xfId="18628"/>
    <cellStyle name="Note 2 3 3 4 3 2 2" xfId="18629"/>
    <cellStyle name="Note 2 3 3 4 3 2 3" xfId="18630"/>
    <cellStyle name="Note 2 3 3 4 3 2 4" xfId="18631"/>
    <cellStyle name="Note 2 3 3 4 3 2 5" xfId="18632"/>
    <cellStyle name="Note 2 3 3 4 3 2 6" xfId="18633"/>
    <cellStyle name="Note 2 3 3 4 3 3" xfId="18634"/>
    <cellStyle name="Note 2 3 3 4 3 3 2" xfId="18635"/>
    <cellStyle name="Note 2 3 3 4 3 3 3" xfId="18636"/>
    <cellStyle name="Note 2 3 3 4 3 3 4" xfId="18637"/>
    <cellStyle name="Note 2 3 3 4 3 3 5" xfId="18638"/>
    <cellStyle name="Note 2 3 3 4 3 3 6" xfId="18639"/>
    <cellStyle name="Note 2 3 3 4 3 4" xfId="18640"/>
    <cellStyle name="Note 2 3 3 4 3 5" xfId="18641"/>
    <cellStyle name="Note 2 3 3 4 3 6" xfId="18642"/>
    <cellStyle name="Note 2 3 3 4 3 7" xfId="18643"/>
    <cellStyle name="Note 2 3 3 4 3 8" xfId="18644"/>
    <cellStyle name="Note 2 3 3 4 4" xfId="18645"/>
    <cellStyle name="Note 2 3 3 4 4 2" xfId="18646"/>
    <cellStyle name="Note 2 3 3 4 4 3" xfId="18647"/>
    <cellStyle name="Note 2 3 3 4 4 4" xfId="18648"/>
    <cellStyle name="Note 2 3 3 4 4 5" xfId="18649"/>
    <cellStyle name="Note 2 3 3 4 4 6" xfId="18650"/>
    <cellStyle name="Note 2 3 3 4 5" xfId="18651"/>
    <cellStyle name="Note 2 3 3 4 5 2" xfId="18652"/>
    <cellStyle name="Note 2 3 3 4 5 3" xfId="18653"/>
    <cellStyle name="Note 2 3 3 4 5 4" xfId="18654"/>
    <cellStyle name="Note 2 3 3 4 5 5" xfId="18655"/>
    <cellStyle name="Note 2 3 3 4 5 6" xfId="18656"/>
    <cellStyle name="Note 2 3 3 4 6" xfId="18657"/>
    <cellStyle name="Note 2 3 3 4 7" xfId="18658"/>
    <cellStyle name="Note 2 3 3 4 8" xfId="18659"/>
    <cellStyle name="Note 2 3 3 4 9" xfId="18660"/>
    <cellStyle name="Note 2 3 3 5" xfId="18661"/>
    <cellStyle name="Note 2 3 3 5 2" xfId="18662"/>
    <cellStyle name="Note 2 3 3 5 2 2" xfId="18663"/>
    <cellStyle name="Note 2 3 3 5 2 2 2" xfId="18664"/>
    <cellStyle name="Note 2 3 3 5 2 2 3" xfId="18665"/>
    <cellStyle name="Note 2 3 3 5 2 2 4" xfId="18666"/>
    <cellStyle name="Note 2 3 3 5 2 2 5" xfId="18667"/>
    <cellStyle name="Note 2 3 3 5 2 2 6" xfId="18668"/>
    <cellStyle name="Note 2 3 3 5 2 3" xfId="18669"/>
    <cellStyle name="Note 2 3 3 5 2 3 2" xfId="18670"/>
    <cellStyle name="Note 2 3 3 5 2 3 3" xfId="18671"/>
    <cellStyle name="Note 2 3 3 5 2 3 4" xfId="18672"/>
    <cellStyle name="Note 2 3 3 5 2 3 5" xfId="18673"/>
    <cellStyle name="Note 2 3 3 5 2 3 6" xfId="18674"/>
    <cellStyle name="Note 2 3 3 5 2 4" xfId="18675"/>
    <cellStyle name="Note 2 3 3 5 2 5" xfId="18676"/>
    <cellStyle name="Note 2 3 3 5 2 6" xfId="18677"/>
    <cellStyle name="Note 2 3 3 5 2 7" xfId="18678"/>
    <cellStyle name="Note 2 3 3 5 2 8" xfId="18679"/>
    <cellStyle name="Note 2 3 3 5 3" xfId="18680"/>
    <cellStyle name="Note 2 3 3 5 3 2" xfId="18681"/>
    <cellStyle name="Note 2 3 3 5 3 3" xfId="18682"/>
    <cellStyle name="Note 2 3 3 5 3 4" xfId="18683"/>
    <cellStyle name="Note 2 3 3 5 3 5" xfId="18684"/>
    <cellStyle name="Note 2 3 3 5 3 6" xfId="18685"/>
    <cellStyle name="Note 2 3 3 5 4" xfId="18686"/>
    <cellStyle name="Note 2 3 3 5 4 2" xfId="18687"/>
    <cellStyle name="Note 2 3 3 5 4 3" xfId="18688"/>
    <cellStyle name="Note 2 3 3 5 4 4" xfId="18689"/>
    <cellStyle name="Note 2 3 3 5 4 5" xfId="18690"/>
    <cellStyle name="Note 2 3 3 5 4 6" xfId="18691"/>
    <cellStyle name="Note 2 3 3 5 5" xfId="18692"/>
    <cellStyle name="Note 2 3 3 5 6" xfId="18693"/>
    <cellStyle name="Note 2 3 3 5 7" xfId="18694"/>
    <cellStyle name="Note 2 3 3 5 8" xfId="18695"/>
    <cellStyle name="Note 2 3 3 5 9" xfId="18696"/>
    <cellStyle name="Note 2 3 3 6" xfId="18697"/>
    <cellStyle name="Note 2 3 3 6 2" xfId="18698"/>
    <cellStyle name="Note 2 3 3 6 2 2" xfId="18699"/>
    <cellStyle name="Note 2 3 3 6 2 3" xfId="18700"/>
    <cellStyle name="Note 2 3 3 6 2 4" xfId="18701"/>
    <cellStyle name="Note 2 3 3 6 2 5" xfId="18702"/>
    <cellStyle name="Note 2 3 3 6 2 6" xfId="18703"/>
    <cellStyle name="Note 2 3 3 6 3" xfId="18704"/>
    <cellStyle name="Note 2 3 3 6 3 2" xfId="18705"/>
    <cellStyle name="Note 2 3 3 6 3 3" xfId="18706"/>
    <cellStyle name="Note 2 3 3 6 3 4" xfId="18707"/>
    <cellStyle name="Note 2 3 3 6 3 5" xfId="18708"/>
    <cellStyle name="Note 2 3 3 6 3 6" xfId="18709"/>
    <cellStyle name="Note 2 3 3 6 4" xfId="18710"/>
    <cellStyle name="Note 2 3 3 6 5" xfId="18711"/>
    <cellStyle name="Note 2 3 3 6 6" xfId="18712"/>
    <cellStyle name="Note 2 3 3 6 7" xfId="18713"/>
    <cellStyle name="Note 2 3 3 6 8" xfId="18714"/>
    <cellStyle name="Note 2 3 3 7" xfId="18715"/>
    <cellStyle name="Note 2 3 3 7 2" xfId="18716"/>
    <cellStyle name="Note 2 3 3 7 3" xfId="18717"/>
    <cellStyle name="Note 2 3 3 7 4" xfId="18718"/>
    <cellStyle name="Note 2 3 3 7 5" xfId="18719"/>
    <cellStyle name="Note 2 3 3 7 6" xfId="18720"/>
    <cellStyle name="Note 2 3 3 8" xfId="18721"/>
    <cellStyle name="Note 2 3 3 8 2" xfId="18722"/>
    <cellStyle name="Note 2 3 3 8 3" xfId="18723"/>
    <cellStyle name="Note 2 3 3 8 4" xfId="18724"/>
    <cellStyle name="Note 2 3 3 8 5" xfId="18725"/>
    <cellStyle name="Note 2 3 3 8 6" xfId="18726"/>
    <cellStyle name="Note 2 3 3 9" xfId="18727"/>
    <cellStyle name="Note 2 3 4" xfId="18728"/>
    <cellStyle name="Note 2 3 4 10" xfId="18729"/>
    <cellStyle name="Note 2 3 4 11" xfId="18730"/>
    <cellStyle name="Note 2 3 4 12" xfId="18731"/>
    <cellStyle name="Note 2 3 4 2" xfId="18732"/>
    <cellStyle name="Note 2 3 4 2 10" xfId="18733"/>
    <cellStyle name="Note 2 3 4 2 11" xfId="18734"/>
    <cellStyle name="Note 2 3 4 2 2" xfId="18735"/>
    <cellStyle name="Note 2 3 4 2 2 2" xfId="18736"/>
    <cellStyle name="Note 2 3 4 2 2 2 2" xfId="18737"/>
    <cellStyle name="Note 2 3 4 2 2 2 2 2" xfId="18738"/>
    <cellStyle name="Note 2 3 4 2 2 2 2 3" xfId="18739"/>
    <cellStyle name="Note 2 3 4 2 2 2 2 4" xfId="18740"/>
    <cellStyle name="Note 2 3 4 2 2 2 2 5" xfId="18741"/>
    <cellStyle name="Note 2 3 4 2 2 2 2 6" xfId="18742"/>
    <cellStyle name="Note 2 3 4 2 2 2 3" xfId="18743"/>
    <cellStyle name="Note 2 3 4 2 2 2 3 2" xfId="18744"/>
    <cellStyle name="Note 2 3 4 2 2 2 3 3" xfId="18745"/>
    <cellStyle name="Note 2 3 4 2 2 2 3 4" xfId="18746"/>
    <cellStyle name="Note 2 3 4 2 2 2 3 5" xfId="18747"/>
    <cellStyle name="Note 2 3 4 2 2 2 3 6" xfId="18748"/>
    <cellStyle name="Note 2 3 4 2 2 2 4" xfId="18749"/>
    <cellStyle name="Note 2 3 4 2 2 2 5" xfId="18750"/>
    <cellStyle name="Note 2 3 4 2 2 2 6" xfId="18751"/>
    <cellStyle name="Note 2 3 4 2 2 2 7" xfId="18752"/>
    <cellStyle name="Note 2 3 4 2 2 2 8" xfId="18753"/>
    <cellStyle name="Note 2 3 4 2 2 3" xfId="18754"/>
    <cellStyle name="Note 2 3 4 2 2 3 2" xfId="18755"/>
    <cellStyle name="Note 2 3 4 2 2 3 3" xfId="18756"/>
    <cellStyle name="Note 2 3 4 2 2 3 4" xfId="18757"/>
    <cellStyle name="Note 2 3 4 2 2 3 5" xfId="18758"/>
    <cellStyle name="Note 2 3 4 2 2 3 6" xfId="18759"/>
    <cellStyle name="Note 2 3 4 2 2 4" xfId="18760"/>
    <cellStyle name="Note 2 3 4 2 2 4 2" xfId="18761"/>
    <cellStyle name="Note 2 3 4 2 2 4 3" xfId="18762"/>
    <cellStyle name="Note 2 3 4 2 2 4 4" xfId="18763"/>
    <cellStyle name="Note 2 3 4 2 2 4 5" xfId="18764"/>
    <cellStyle name="Note 2 3 4 2 2 4 6" xfId="18765"/>
    <cellStyle name="Note 2 3 4 2 2 5" xfId="18766"/>
    <cellStyle name="Note 2 3 4 2 2 6" xfId="18767"/>
    <cellStyle name="Note 2 3 4 2 2 7" xfId="18768"/>
    <cellStyle name="Note 2 3 4 2 2 8" xfId="18769"/>
    <cellStyle name="Note 2 3 4 2 2 9" xfId="18770"/>
    <cellStyle name="Note 2 3 4 2 3" xfId="18771"/>
    <cellStyle name="Note 2 3 4 2 3 2" xfId="18772"/>
    <cellStyle name="Note 2 3 4 2 3 2 2" xfId="18773"/>
    <cellStyle name="Note 2 3 4 2 3 2 2 2" xfId="18774"/>
    <cellStyle name="Note 2 3 4 2 3 2 2 3" xfId="18775"/>
    <cellStyle name="Note 2 3 4 2 3 2 2 4" xfId="18776"/>
    <cellStyle name="Note 2 3 4 2 3 2 2 5" xfId="18777"/>
    <cellStyle name="Note 2 3 4 2 3 2 2 6" xfId="18778"/>
    <cellStyle name="Note 2 3 4 2 3 2 3" xfId="18779"/>
    <cellStyle name="Note 2 3 4 2 3 2 3 2" xfId="18780"/>
    <cellStyle name="Note 2 3 4 2 3 2 3 3" xfId="18781"/>
    <cellStyle name="Note 2 3 4 2 3 2 3 4" xfId="18782"/>
    <cellStyle name="Note 2 3 4 2 3 2 3 5" xfId="18783"/>
    <cellStyle name="Note 2 3 4 2 3 2 3 6" xfId="18784"/>
    <cellStyle name="Note 2 3 4 2 3 2 4" xfId="18785"/>
    <cellStyle name="Note 2 3 4 2 3 2 5" xfId="18786"/>
    <cellStyle name="Note 2 3 4 2 3 2 6" xfId="18787"/>
    <cellStyle name="Note 2 3 4 2 3 2 7" xfId="18788"/>
    <cellStyle name="Note 2 3 4 2 3 2 8" xfId="18789"/>
    <cellStyle name="Note 2 3 4 2 3 3" xfId="18790"/>
    <cellStyle name="Note 2 3 4 2 3 3 2" xfId="18791"/>
    <cellStyle name="Note 2 3 4 2 3 3 3" xfId="18792"/>
    <cellStyle name="Note 2 3 4 2 3 3 4" xfId="18793"/>
    <cellStyle name="Note 2 3 4 2 3 3 5" xfId="18794"/>
    <cellStyle name="Note 2 3 4 2 3 3 6" xfId="18795"/>
    <cellStyle name="Note 2 3 4 2 3 4" xfId="18796"/>
    <cellStyle name="Note 2 3 4 2 3 4 2" xfId="18797"/>
    <cellStyle name="Note 2 3 4 2 3 4 3" xfId="18798"/>
    <cellStyle name="Note 2 3 4 2 3 4 4" xfId="18799"/>
    <cellStyle name="Note 2 3 4 2 3 4 5" xfId="18800"/>
    <cellStyle name="Note 2 3 4 2 3 4 6" xfId="18801"/>
    <cellStyle name="Note 2 3 4 2 3 5" xfId="18802"/>
    <cellStyle name="Note 2 3 4 2 3 6" xfId="18803"/>
    <cellStyle name="Note 2 3 4 2 3 7" xfId="18804"/>
    <cellStyle name="Note 2 3 4 2 3 8" xfId="18805"/>
    <cellStyle name="Note 2 3 4 2 3 9" xfId="18806"/>
    <cellStyle name="Note 2 3 4 2 4" xfId="18807"/>
    <cellStyle name="Note 2 3 4 2 4 2" xfId="18808"/>
    <cellStyle name="Note 2 3 4 2 4 2 2" xfId="18809"/>
    <cellStyle name="Note 2 3 4 2 4 2 3" xfId="18810"/>
    <cellStyle name="Note 2 3 4 2 4 2 4" xfId="18811"/>
    <cellStyle name="Note 2 3 4 2 4 2 5" xfId="18812"/>
    <cellStyle name="Note 2 3 4 2 4 2 6" xfId="18813"/>
    <cellStyle name="Note 2 3 4 2 4 3" xfId="18814"/>
    <cellStyle name="Note 2 3 4 2 4 3 2" xfId="18815"/>
    <cellStyle name="Note 2 3 4 2 4 3 3" xfId="18816"/>
    <cellStyle name="Note 2 3 4 2 4 3 4" xfId="18817"/>
    <cellStyle name="Note 2 3 4 2 4 3 5" xfId="18818"/>
    <cellStyle name="Note 2 3 4 2 4 3 6" xfId="18819"/>
    <cellStyle name="Note 2 3 4 2 4 4" xfId="18820"/>
    <cellStyle name="Note 2 3 4 2 4 5" xfId="18821"/>
    <cellStyle name="Note 2 3 4 2 4 6" xfId="18822"/>
    <cellStyle name="Note 2 3 4 2 4 7" xfId="18823"/>
    <cellStyle name="Note 2 3 4 2 4 8" xfId="18824"/>
    <cellStyle name="Note 2 3 4 2 5" xfId="18825"/>
    <cellStyle name="Note 2 3 4 2 5 2" xfId="18826"/>
    <cellStyle name="Note 2 3 4 2 5 3" xfId="18827"/>
    <cellStyle name="Note 2 3 4 2 5 4" xfId="18828"/>
    <cellStyle name="Note 2 3 4 2 5 5" xfId="18829"/>
    <cellStyle name="Note 2 3 4 2 5 6" xfId="18830"/>
    <cellStyle name="Note 2 3 4 2 6" xfId="18831"/>
    <cellStyle name="Note 2 3 4 2 6 2" xfId="18832"/>
    <cellStyle name="Note 2 3 4 2 6 3" xfId="18833"/>
    <cellStyle name="Note 2 3 4 2 6 4" xfId="18834"/>
    <cellStyle name="Note 2 3 4 2 6 5" xfId="18835"/>
    <cellStyle name="Note 2 3 4 2 6 6" xfId="18836"/>
    <cellStyle name="Note 2 3 4 2 7" xfId="18837"/>
    <cellStyle name="Note 2 3 4 2 8" xfId="18838"/>
    <cellStyle name="Note 2 3 4 2 9" xfId="18839"/>
    <cellStyle name="Note 2 3 4 3" xfId="18840"/>
    <cellStyle name="Note 2 3 4 3 10" xfId="18841"/>
    <cellStyle name="Note 2 3 4 3 2" xfId="18842"/>
    <cellStyle name="Note 2 3 4 3 2 2" xfId="18843"/>
    <cellStyle name="Note 2 3 4 3 2 2 2" xfId="18844"/>
    <cellStyle name="Note 2 3 4 3 2 2 2 2" xfId="18845"/>
    <cellStyle name="Note 2 3 4 3 2 2 2 3" xfId="18846"/>
    <cellStyle name="Note 2 3 4 3 2 2 2 4" xfId="18847"/>
    <cellStyle name="Note 2 3 4 3 2 2 2 5" xfId="18848"/>
    <cellStyle name="Note 2 3 4 3 2 2 2 6" xfId="18849"/>
    <cellStyle name="Note 2 3 4 3 2 2 3" xfId="18850"/>
    <cellStyle name="Note 2 3 4 3 2 2 3 2" xfId="18851"/>
    <cellStyle name="Note 2 3 4 3 2 2 3 3" xfId="18852"/>
    <cellStyle name="Note 2 3 4 3 2 2 3 4" xfId="18853"/>
    <cellStyle name="Note 2 3 4 3 2 2 3 5" xfId="18854"/>
    <cellStyle name="Note 2 3 4 3 2 2 3 6" xfId="18855"/>
    <cellStyle name="Note 2 3 4 3 2 2 4" xfId="18856"/>
    <cellStyle name="Note 2 3 4 3 2 2 5" xfId="18857"/>
    <cellStyle name="Note 2 3 4 3 2 2 6" xfId="18858"/>
    <cellStyle name="Note 2 3 4 3 2 2 7" xfId="18859"/>
    <cellStyle name="Note 2 3 4 3 2 2 8" xfId="18860"/>
    <cellStyle name="Note 2 3 4 3 2 3" xfId="18861"/>
    <cellStyle name="Note 2 3 4 3 2 3 2" xfId="18862"/>
    <cellStyle name="Note 2 3 4 3 2 3 3" xfId="18863"/>
    <cellStyle name="Note 2 3 4 3 2 3 4" xfId="18864"/>
    <cellStyle name="Note 2 3 4 3 2 3 5" xfId="18865"/>
    <cellStyle name="Note 2 3 4 3 2 3 6" xfId="18866"/>
    <cellStyle name="Note 2 3 4 3 2 4" xfId="18867"/>
    <cellStyle name="Note 2 3 4 3 2 4 2" xfId="18868"/>
    <cellStyle name="Note 2 3 4 3 2 4 3" xfId="18869"/>
    <cellStyle name="Note 2 3 4 3 2 4 4" xfId="18870"/>
    <cellStyle name="Note 2 3 4 3 2 4 5" xfId="18871"/>
    <cellStyle name="Note 2 3 4 3 2 4 6" xfId="18872"/>
    <cellStyle name="Note 2 3 4 3 2 5" xfId="18873"/>
    <cellStyle name="Note 2 3 4 3 2 6" xfId="18874"/>
    <cellStyle name="Note 2 3 4 3 2 7" xfId="18875"/>
    <cellStyle name="Note 2 3 4 3 2 8" xfId="18876"/>
    <cellStyle name="Note 2 3 4 3 2 9" xfId="18877"/>
    <cellStyle name="Note 2 3 4 3 3" xfId="18878"/>
    <cellStyle name="Note 2 3 4 3 3 2" xfId="18879"/>
    <cellStyle name="Note 2 3 4 3 3 2 2" xfId="18880"/>
    <cellStyle name="Note 2 3 4 3 3 2 3" xfId="18881"/>
    <cellStyle name="Note 2 3 4 3 3 2 4" xfId="18882"/>
    <cellStyle name="Note 2 3 4 3 3 2 5" xfId="18883"/>
    <cellStyle name="Note 2 3 4 3 3 2 6" xfId="18884"/>
    <cellStyle name="Note 2 3 4 3 3 3" xfId="18885"/>
    <cellStyle name="Note 2 3 4 3 3 3 2" xfId="18886"/>
    <cellStyle name="Note 2 3 4 3 3 3 3" xfId="18887"/>
    <cellStyle name="Note 2 3 4 3 3 3 4" xfId="18888"/>
    <cellStyle name="Note 2 3 4 3 3 3 5" xfId="18889"/>
    <cellStyle name="Note 2 3 4 3 3 3 6" xfId="18890"/>
    <cellStyle name="Note 2 3 4 3 3 4" xfId="18891"/>
    <cellStyle name="Note 2 3 4 3 3 5" xfId="18892"/>
    <cellStyle name="Note 2 3 4 3 3 6" xfId="18893"/>
    <cellStyle name="Note 2 3 4 3 3 7" xfId="18894"/>
    <cellStyle name="Note 2 3 4 3 3 8" xfId="18895"/>
    <cellStyle name="Note 2 3 4 3 4" xfId="18896"/>
    <cellStyle name="Note 2 3 4 3 4 2" xfId="18897"/>
    <cellStyle name="Note 2 3 4 3 4 3" xfId="18898"/>
    <cellStyle name="Note 2 3 4 3 4 4" xfId="18899"/>
    <cellStyle name="Note 2 3 4 3 4 5" xfId="18900"/>
    <cellStyle name="Note 2 3 4 3 4 6" xfId="18901"/>
    <cellStyle name="Note 2 3 4 3 5" xfId="18902"/>
    <cellStyle name="Note 2 3 4 3 5 2" xfId="18903"/>
    <cellStyle name="Note 2 3 4 3 5 3" xfId="18904"/>
    <cellStyle name="Note 2 3 4 3 5 4" xfId="18905"/>
    <cellStyle name="Note 2 3 4 3 5 5" xfId="18906"/>
    <cellStyle name="Note 2 3 4 3 5 6" xfId="18907"/>
    <cellStyle name="Note 2 3 4 3 6" xfId="18908"/>
    <cellStyle name="Note 2 3 4 3 7" xfId="18909"/>
    <cellStyle name="Note 2 3 4 3 8" xfId="18910"/>
    <cellStyle name="Note 2 3 4 3 9" xfId="18911"/>
    <cellStyle name="Note 2 3 4 4" xfId="18912"/>
    <cellStyle name="Note 2 3 4 4 2" xfId="18913"/>
    <cellStyle name="Note 2 3 4 4 2 2" xfId="18914"/>
    <cellStyle name="Note 2 3 4 4 2 2 2" xfId="18915"/>
    <cellStyle name="Note 2 3 4 4 2 2 3" xfId="18916"/>
    <cellStyle name="Note 2 3 4 4 2 2 4" xfId="18917"/>
    <cellStyle name="Note 2 3 4 4 2 2 5" xfId="18918"/>
    <cellStyle name="Note 2 3 4 4 2 2 6" xfId="18919"/>
    <cellStyle name="Note 2 3 4 4 2 3" xfId="18920"/>
    <cellStyle name="Note 2 3 4 4 2 3 2" xfId="18921"/>
    <cellStyle name="Note 2 3 4 4 2 3 3" xfId="18922"/>
    <cellStyle name="Note 2 3 4 4 2 3 4" xfId="18923"/>
    <cellStyle name="Note 2 3 4 4 2 3 5" xfId="18924"/>
    <cellStyle name="Note 2 3 4 4 2 3 6" xfId="18925"/>
    <cellStyle name="Note 2 3 4 4 2 4" xfId="18926"/>
    <cellStyle name="Note 2 3 4 4 2 5" xfId="18927"/>
    <cellStyle name="Note 2 3 4 4 2 6" xfId="18928"/>
    <cellStyle name="Note 2 3 4 4 2 7" xfId="18929"/>
    <cellStyle name="Note 2 3 4 4 2 8" xfId="18930"/>
    <cellStyle name="Note 2 3 4 4 3" xfId="18931"/>
    <cellStyle name="Note 2 3 4 4 3 2" xfId="18932"/>
    <cellStyle name="Note 2 3 4 4 3 3" xfId="18933"/>
    <cellStyle name="Note 2 3 4 4 3 4" xfId="18934"/>
    <cellStyle name="Note 2 3 4 4 3 5" xfId="18935"/>
    <cellStyle name="Note 2 3 4 4 3 6" xfId="18936"/>
    <cellStyle name="Note 2 3 4 4 4" xfId="18937"/>
    <cellStyle name="Note 2 3 4 4 4 2" xfId="18938"/>
    <cellStyle name="Note 2 3 4 4 4 3" xfId="18939"/>
    <cellStyle name="Note 2 3 4 4 4 4" xfId="18940"/>
    <cellStyle name="Note 2 3 4 4 4 5" xfId="18941"/>
    <cellStyle name="Note 2 3 4 4 4 6" xfId="18942"/>
    <cellStyle name="Note 2 3 4 4 5" xfId="18943"/>
    <cellStyle name="Note 2 3 4 4 6" xfId="18944"/>
    <cellStyle name="Note 2 3 4 4 7" xfId="18945"/>
    <cellStyle name="Note 2 3 4 4 8" xfId="18946"/>
    <cellStyle name="Note 2 3 4 4 9" xfId="18947"/>
    <cellStyle name="Note 2 3 4 5" xfId="18948"/>
    <cellStyle name="Note 2 3 4 5 2" xfId="18949"/>
    <cellStyle name="Note 2 3 4 5 2 2" xfId="18950"/>
    <cellStyle name="Note 2 3 4 5 2 3" xfId="18951"/>
    <cellStyle name="Note 2 3 4 5 2 4" xfId="18952"/>
    <cellStyle name="Note 2 3 4 5 2 5" xfId="18953"/>
    <cellStyle name="Note 2 3 4 5 2 6" xfId="18954"/>
    <cellStyle name="Note 2 3 4 5 3" xfId="18955"/>
    <cellStyle name="Note 2 3 4 5 3 2" xfId="18956"/>
    <cellStyle name="Note 2 3 4 5 3 3" xfId="18957"/>
    <cellStyle name="Note 2 3 4 5 3 4" xfId="18958"/>
    <cellStyle name="Note 2 3 4 5 3 5" xfId="18959"/>
    <cellStyle name="Note 2 3 4 5 3 6" xfId="18960"/>
    <cellStyle name="Note 2 3 4 5 4" xfId="18961"/>
    <cellStyle name="Note 2 3 4 5 5" xfId="18962"/>
    <cellStyle name="Note 2 3 4 5 6" xfId="18963"/>
    <cellStyle name="Note 2 3 4 5 7" xfId="18964"/>
    <cellStyle name="Note 2 3 4 5 8" xfId="18965"/>
    <cellStyle name="Note 2 3 4 6" xfId="18966"/>
    <cellStyle name="Note 2 3 4 6 2" xfId="18967"/>
    <cellStyle name="Note 2 3 4 6 3" xfId="18968"/>
    <cellStyle name="Note 2 3 4 6 4" xfId="18969"/>
    <cellStyle name="Note 2 3 4 6 5" xfId="18970"/>
    <cellStyle name="Note 2 3 4 6 6" xfId="18971"/>
    <cellStyle name="Note 2 3 4 7" xfId="18972"/>
    <cellStyle name="Note 2 3 4 7 2" xfId="18973"/>
    <cellStyle name="Note 2 3 4 7 3" xfId="18974"/>
    <cellStyle name="Note 2 3 4 7 4" xfId="18975"/>
    <cellStyle name="Note 2 3 4 7 5" xfId="18976"/>
    <cellStyle name="Note 2 3 4 7 6" xfId="18977"/>
    <cellStyle name="Note 2 3 4 8" xfId="18978"/>
    <cellStyle name="Note 2 3 4 9" xfId="18979"/>
    <cellStyle name="Note 2 3 5" xfId="18980"/>
    <cellStyle name="Note 2 3 5 10" xfId="18981"/>
    <cellStyle name="Note 2 3 5 11" xfId="18982"/>
    <cellStyle name="Note 2 3 5 2" xfId="18983"/>
    <cellStyle name="Note 2 3 5 2 2" xfId="18984"/>
    <cellStyle name="Note 2 3 5 2 2 2" xfId="18985"/>
    <cellStyle name="Note 2 3 5 2 2 2 2" xfId="18986"/>
    <cellStyle name="Note 2 3 5 2 2 2 3" xfId="18987"/>
    <cellStyle name="Note 2 3 5 2 2 2 4" xfId="18988"/>
    <cellStyle name="Note 2 3 5 2 2 2 5" xfId="18989"/>
    <cellStyle name="Note 2 3 5 2 2 2 6" xfId="18990"/>
    <cellStyle name="Note 2 3 5 2 2 3" xfId="18991"/>
    <cellStyle name="Note 2 3 5 2 2 3 2" xfId="18992"/>
    <cellStyle name="Note 2 3 5 2 2 3 3" xfId="18993"/>
    <cellStyle name="Note 2 3 5 2 2 3 4" xfId="18994"/>
    <cellStyle name="Note 2 3 5 2 2 3 5" xfId="18995"/>
    <cellStyle name="Note 2 3 5 2 2 3 6" xfId="18996"/>
    <cellStyle name="Note 2 3 5 2 2 4" xfId="18997"/>
    <cellStyle name="Note 2 3 5 2 2 5" xfId="18998"/>
    <cellStyle name="Note 2 3 5 2 2 6" xfId="18999"/>
    <cellStyle name="Note 2 3 5 2 2 7" xfId="19000"/>
    <cellStyle name="Note 2 3 5 2 2 8" xfId="19001"/>
    <cellStyle name="Note 2 3 5 2 3" xfId="19002"/>
    <cellStyle name="Note 2 3 5 2 3 2" xfId="19003"/>
    <cellStyle name="Note 2 3 5 2 3 3" xfId="19004"/>
    <cellStyle name="Note 2 3 5 2 3 4" xfId="19005"/>
    <cellStyle name="Note 2 3 5 2 3 5" xfId="19006"/>
    <cellStyle name="Note 2 3 5 2 3 6" xfId="19007"/>
    <cellStyle name="Note 2 3 5 2 4" xfId="19008"/>
    <cellStyle name="Note 2 3 5 2 4 2" xfId="19009"/>
    <cellStyle name="Note 2 3 5 2 4 3" xfId="19010"/>
    <cellStyle name="Note 2 3 5 2 4 4" xfId="19011"/>
    <cellStyle name="Note 2 3 5 2 4 5" xfId="19012"/>
    <cellStyle name="Note 2 3 5 2 4 6" xfId="19013"/>
    <cellStyle name="Note 2 3 5 2 5" xfId="19014"/>
    <cellStyle name="Note 2 3 5 2 6" xfId="19015"/>
    <cellStyle name="Note 2 3 5 2 7" xfId="19016"/>
    <cellStyle name="Note 2 3 5 2 8" xfId="19017"/>
    <cellStyle name="Note 2 3 5 2 9" xfId="19018"/>
    <cellStyle name="Note 2 3 5 3" xfId="19019"/>
    <cellStyle name="Note 2 3 5 3 2" xfId="19020"/>
    <cellStyle name="Note 2 3 5 3 2 2" xfId="19021"/>
    <cellStyle name="Note 2 3 5 3 2 2 2" xfId="19022"/>
    <cellStyle name="Note 2 3 5 3 2 2 3" xfId="19023"/>
    <cellStyle name="Note 2 3 5 3 2 2 4" xfId="19024"/>
    <cellStyle name="Note 2 3 5 3 2 2 5" xfId="19025"/>
    <cellStyle name="Note 2 3 5 3 2 2 6" xfId="19026"/>
    <cellStyle name="Note 2 3 5 3 2 3" xfId="19027"/>
    <cellStyle name="Note 2 3 5 3 2 3 2" xfId="19028"/>
    <cellStyle name="Note 2 3 5 3 2 3 3" xfId="19029"/>
    <cellStyle name="Note 2 3 5 3 2 3 4" xfId="19030"/>
    <cellStyle name="Note 2 3 5 3 2 3 5" xfId="19031"/>
    <cellStyle name="Note 2 3 5 3 2 3 6" xfId="19032"/>
    <cellStyle name="Note 2 3 5 3 2 4" xfId="19033"/>
    <cellStyle name="Note 2 3 5 3 2 5" xfId="19034"/>
    <cellStyle name="Note 2 3 5 3 2 6" xfId="19035"/>
    <cellStyle name="Note 2 3 5 3 2 7" xfId="19036"/>
    <cellStyle name="Note 2 3 5 3 2 8" xfId="19037"/>
    <cellStyle name="Note 2 3 5 3 3" xfId="19038"/>
    <cellStyle name="Note 2 3 5 3 3 2" xfId="19039"/>
    <cellStyle name="Note 2 3 5 3 3 3" xfId="19040"/>
    <cellStyle name="Note 2 3 5 3 3 4" xfId="19041"/>
    <cellStyle name="Note 2 3 5 3 3 5" xfId="19042"/>
    <cellStyle name="Note 2 3 5 3 3 6" xfId="19043"/>
    <cellStyle name="Note 2 3 5 3 4" xfId="19044"/>
    <cellStyle name="Note 2 3 5 3 4 2" xfId="19045"/>
    <cellStyle name="Note 2 3 5 3 4 3" xfId="19046"/>
    <cellStyle name="Note 2 3 5 3 4 4" xfId="19047"/>
    <cellStyle name="Note 2 3 5 3 4 5" xfId="19048"/>
    <cellStyle name="Note 2 3 5 3 4 6" xfId="19049"/>
    <cellStyle name="Note 2 3 5 3 5" xfId="19050"/>
    <cellStyle name="Note 2 3 5 3 6" xfId="19051"/>
    <cellStyle name="Note 2 3 5 3 7" xfId="19052"/>
    <cellStyle name="Note 2 3 5 3 8" xfId="19053"/>
    <cellStyle name="Note 2 3 5 3 9" xfId="19054"/>
    <cellStyle name="Note 2 3 5 4" xfId="19055"/>
    <cellStyle name="Note 2 3 5 4 2" xfId="19056"/>
    <cellStyle name="Note 2 3 5 4 2 2" xfId="19057"/>
    <cellStyle name="Note 2 3 5 4 2 3" xfId="19058"/>
    <cellStyle name="Note 2 3 5 4 2 4" xfId="19059"/>
    <cellStyle name="Note 2 3 5 4 2 5" xfId="19060"/>
    <cellStyle name="Note 2 3 5 4 2 6" xfId="19061"/>
    <cellStyle name="Note 2 3 5 4 3" xfId="19062"/>
    <cellStyle name="Note 2 3 5 4 3 2" xfId="19063"/>
    <cellStyle name="Note 2 3 5 4 3 3" xfId="19064"/>
    <cellStyle name="Note 2 3 5 4 3 4" xfId="19065"/>
    <cellStyle name="Note 2 3 5 4 3 5" xfId="19066"/>
    <cellStyle name="Note 2 3 5 4 3 6" xfId="19067"/>
    <cellStyle name="Note 2 3 5 4 4" xfId="19068"/>
    <cellStyle name="Note 2 3 5 4 5" xfId="19069"/>
    <cellStyle name="Note 2 3 5 4 6" xfId="19070"/>
    <cellStyle name="Note 2 3 5 4 7" xfId="19071"/>
    <cellStyle name="Note 2 3 5 4 8" xfId="19072"/>
    <cellStyle name="Note 2 3 5 5" xfId="19073"/>
    <cellStyle name="Note 2 3 5 5 2" xfId="19074"/>
    <cellStyle name="Note 2 3 5 5 3" xfId="19075"/>
    <cellStyle name="Note 2 3 5 5 4" xfId="19076"/>
    <cellStyle name="Note 2 3 5 5 5" xfId="19077"/>
    <cellStyle name="Note 2 3 5 5 6" xfId="19078"/>
    <cellStyle name="Note 2 3 5 6" xfId="19079"/>
    <cellStyle name="Note 2 3 5 6 2" xfId="19080"/>
    <cellStyle name="Note 2 3 5 6 3" xfId="19081"/>
    <cellStyle name="Note 2 3 5 6 4" xfId="19082"/>
    <cellStyle name="Note 2 3 5 6 5" xfId="19083"/>
    <cellStyle name="Note 2 3 5 6 6" xfId="19084"/>
    <cellStyle name="Note 2 3 5 7" xfId="19085"/>
    <cellStyle name="Note 2 3 5 8" xfId="19086"/>
    <cellStyle name="Note 2 3 5 9" xfId="19087"/>
    <cellStyle name="Note 2 3 6" xfId="19088"/>
    <cellStyle name="Note 2 3 6 10" xfId="19089"/>
    <cellStyle name="Note 2 3 6 2" xfId="19090"/>
    <cellStyle name="Note 2 3 6 2 2" xfId="19091"/>
    <cellStyle name="Note 2 3 6 2 2 2" xfId="19092"/>
    <cellStyle name="Note 2 3 6 2 2 2 2" xfId="19093"/>
    <cellStyle name="Note 2 3 6 2 2 2 3" xfId="19094"/>
    <cellStyle name="Note 2 3 6 2 2 2 4" xfId="19095"/>
    <cellStyle name="Note 2 3 6 2 2 2 5" xfId="19096"/>
    <cellStyle name="Note 2 3 6 2 2 2 6" xfId="19097"/>
    <cellStyle name="Note 2 3 6 2 2 3" xfId="19098"/>
    <cellStyle name="Note 2 3 6 2 2 3 2" xfId="19099"/>
    <cellStyle name="Note 2 3 6 2 2 3 3" xfId="19100"/>
    <cellStyle name="Note 2 3 6 2 2 3 4" xfId="19101"/>
    <cellStyle name="Note 2 3 6 2 2 3 5" xfId="19102"/>
    <cellStyle name="Note 2 3 6 2 2 3 6" xfId="19103"/>
    <cellStyle name="Note 2 3 6 2 2 4" xfId="19104"/>
    <cellStyle name="Note 2 3 6 2 2 5" xfId="19105"/>
    <cellStyle name="Note 2 3 6 2 2 6" xfId="19106"/>
    <cellStyle name="Note 2 3 6 2 2 7" xfId="19107"/>
    <cellStyle name="Note 2 3 6 2 2 8" xfId="19108"/>
    <cellStyle name="Note 2 3 6 2 3" xfId="19109"/>
    <cellStyle name="Note 2 3 6 2 3 2" xfId="19110"/>
    <cellStyle name="Note 2 3 6 2 3 3" xfId="19111"/>
    <cellStyle name="Note 2 3 6 2 3 4" xfId="19112"/>
    <cellStyle name="Note 2 3 6 2 3 5" xfId="19113"/>
    <cellStyle name="Note 2 3 6 2 3 6" xfId="19114"/>
    <cellStyle name="Note 2 3 6 2 4" xfId="19115"/>
    <cellStyle name="Note 2 3 6 2 4 2" xfId="19116"/>
    <cellStyle name="Note 2 3 6 2 4 3" xfId="19117"/>
    <cellStyle name="Note 2 3 6 2 4 4" xfId="19118"/>
    <cellStyle name="Note 2 3 6 2 4 5" xfId="19119"/>
    <cellStyle name="Note 2 3 6 2 4 6" xfId="19120"/>
    <cellStyle name="Note 2 3 6 2 5" xfId="19121"/>
    <cellStyle name="Note 2 3 6 2 6" xfId="19122"/>
    <cellStyle name="Note 2 3 6 2 7" xfId="19123"/>
    <cellStyle name="Note 2 3 6 2 8" xfId="19124"/>
    <cellStyle name="Note 2 3 6 2 9" xfId="19125"/>
    <cellStyle name="Note 2 3 6 3" xfId="19126"/>
    <cellStyle name="Note 2 3 6 3 2" xfId="19127"/>
    <cellStyle name="Note 2 3 6 3 2 2" xfId="19128"/>
    <cellStyle name="Note 2 3 6 3 2 3" xfId="19129"/>
    <cellStyle name="Note 2 3 6 3 2 4" xfId="19130"/>
    <cellStyle name="Note 2 3 6 3 2 5" xfId="19131"/>
    <cellStyle name="Note 2 3 6 3 2 6" xfId="19132"/>
    <cellStyle name="Note 2 3 6 3 3" xfId="19133"/>
    <cellStyle name="Note 2 3 6 3 3 2" xfId="19134"/>
    <cellStyle name="Note 2 3 6 3 3 3" xfId="19135"/>
    <cellStyle name="Note 2 3 6 3 3 4" xfId="19136"/>
    <cellStyle name="Note 2 3 6 3 3 5" xfId="19137"/>
    <cellStyle name="Note 2 3 6 3 3 6" xfId="19138"/>
    <cellStyle name="Note 2 3 6 3 4" xfId="19139"/>
    <cellStyle name="Note 2 3 6 3 5" xfId="19140"/>
    <cellStyle name="Note 2 3 6 3 6" xfId="19141"/>
    <cellStyle name="Note 2 3 6 3 7" xfId="19142"/>
    <cellStyle name="Note 2 3 6 3 8" xfId="19143"/>
    <cellStyle name="Note 2 3 6 4" xfId="19144"/>
    <cellStyle name="Note 2 3 6 4 2" xfId="19145"/>
    <cellStyle name="Note 2 3 6 4 3" xfId="19146"/>
    <cellStyle name="Note 2 3 6 4 4" xfId="19147"/>
    <cellStyle name="Note 2 3 6 4 5" xfId="19148"/>
    <cellStyle name="Note 2 3 6 4 6" xfId="19149"/>
    <cellStyle name="Note 2 3 6 5" xfId="19150"/>
    <cellStyle name="Note 2 3 6 5 2" xfId="19151"/>
    <cellStyle name="Note 2 3 6 5 3" xfId="19152"/>
    <cellStyle name="Note 2 3 6 5 4" xfId="19153"/>
    <cellStyle name="Note 2 3 6 5 5" xfId="19154"/>
    <cellStyle name="Note 2 3 6 5 6" xfId="19155"/>
    <cellStyle name="Note 2 3 6 6" xfId="19156"/>
    <cellStyle name="Note 2 3 6 7" xfId="19157"/>
    <cellStyle name="Note 2 3 6 8" xfId="19158"/>
    <cellStyle name="Note 2 3 6 9" xfId="19159"/>
    <cellStyle name="Note 2 3 7" xfId="19160"/>
    <cellStyle name="Note 2 3 7 2" xfId="19161"/>
    <cellStyle name="Note 2 3 7 2 2" xfId="19162"/>
    <cellStyle name="Note 2 3 7 2 2 2" xfId="19163"/>
    <cellStyle name="Note 2 3 7 2 2 3" xfId="19164"/>
    <cellStyle name="Note 2 3 7 2 2 4" xfId="19165"/>
    <cellStyle name="Note 2 3 7 2 2 5" xfId="19166"/>
    <cellStyle name="Note 2 3 7 2 2 6" xfId="19167"/>
    <cellStyle name="Note 2 3 7 2 3" xfId="19168"/>
    <cellStyle name="Note 2 3 7 2 3 2" xfId="19169"/>
    <cellStyle name="Note 2 3 7 2 3 3" xfId="19170"/>
    <cellStyle name="Note 2 3 7 2 3 4" xfId="19171"/>
    <cellStyle name="Note 2 3 7 2 3 5" xfId="19172"/>
    <cellStyle name="Note 2 3 7 2 3 6" xfId="19173"/>
    <cellStyle name="Note 2 3 7 2 4" xfId="19174"/>
    <cellStyle name="Note 2 3 7 2 5" xfId="19175"/>
    <cellStyle name="Note 2 3 7 2 6" xfId="19176"/>
    <cellStyle name="Note 2 3 7 2 7" xfId="19177"/>
    <cellStyle name="Note 2 3 7 2 8" xfId="19178"/>
    <cellStyle name="Note 2 3 7 3" xfId="19179"/>
    <cellStyle name="Note 2 3 7 3 2" xfId="19180"/>
    <cellStyle name="Note 2 3 7 3 3" xfId="19181"/>
    <cellStyle name="Note 2 3 7 3 4" xfId="19182"/>
    <cellStyle name="Note 2 3 7 3 5" xfId="19183"/>
    <cellStyle name="Note 2 3 7 3 6" xfId="19184"/>
    <cellStyle name="Note 2 3 7 4" xfId="19185"/>
    <cellStyle name="Note 2 3 7 4 2" xfId="19186"/>
    <cellStyle name="Note 2 3 7 4 3" xfId="19187"/>
    <cellStyle name="Note 2 3 7 4 4" xfId="19188"/>
    <cellStyle name="Note 2 3 7 4 5" xfId="19189"/>
    <cellStyle name="Note 2 3 7 4 6" xfId="19190"/>
    <cellStyle name="Note 2 3 7 5" xfId="19191"/>
    <cellStyle name="Note 2 3 7 6" xfId="19192"/>
    <cellStyle name="Note 2 3 7 7" xfId="19193"/>
    <cellStyle name="Note 2 3 7 8" xfId="19194"/>
    <cellStyle name="Note 2 3 7 9" xfId="19195"/>
    <cellStyle name="Note 2 3 8" xfId="19196"/>
    <cellStyle name="Note 2 3 8 2" xfId="19197"/>
    <cellStyle name="Note 2 3 8 2 2" xfId="19198"/>
    <cellStyle name="Note 2 3 8 2 3" xfId="19199"/>
    <cellStyle name="Note 2 3 8 2 4" xfId="19200"/>
    <cellStyle name="Note 2 3 8 2 5" xfId="19201"/>
    <cellStyle name="Note 2 3 8 2 6" xfId="19202"/>
    <cellStyle name="Note 2 3 8 3" xfId="19203"/>
    <cellStyle name="Note 2 3 8 3 2" xfId="19204"/>
    <cellStyle name="Note 2 3 8 3 3" xfId="19205"/>
    <cellStyle name="Note 2 3 8 3 4" xfId="19206"/>
    <cellStyle name="Note 2 3 8 3 5" xfId="19207"/>
    <cellStyle name="Note 2 3 8 3 6" xfId="19208"/>
    <cellStyle name="Note 2 3 8 4" xfId="19209"/>
    <cellStyle name="Note 2 3 8 5" xfId="19210"/>
    <cellStyle name="Note 2 3 8 6" xfId="19211"/>
    <cellStyle name="Note 2 3 8 7" xfId="19212"/>
    <cellStyle name="Note 2 3 8 8" xfId="19213"/>
    <cellStyle name="Note 2 3 9" xfId="19214"/>
    <cellStyle name="Note 2 3 9 2" xfId="19215"/>
    <cellStyle name="Note 2 3 9 3" xfId="19216"/>
    <cellStyle name="Note 2 3 9 4" xfId="19217"/>
    <cellStyle name="Note 2 3 9 5" xfId="19218"/>
    <cellStyle name="Note 2 3 9 6" xfId="19219"/>
    <cellStyle name="Note 2 4" xfId="19220"/>
    <cellStyle name="Note 2 4 10" xfId="19221"/>
    <cellStyle name="Note 2 4 11" xfId="19222"/>
    <cellStyle name="Note 2 4 12" xfId="19223"/>
    <cellStyle name="Note 2 4 13" xfId="19224"/>
    <cellStyle name="Note 2 4 14" xfId="19225"/>
    <cellStyle name="Note 2 4 2" xfId="19226"/>
    <cellStyle name="Note 2 4 2 10" xfId="19227"/>
    <cellStyle name="Note 2 4 2 11" xfId="19228"/>
    <cellStyle name="Note 2 4 2 12" xfId="19229"/>
    <cellStyle name="Note 2 4 2 13" xfId="19230"/>
    <cellStyle name="Note 2 4 2 2" xfId="19231"/>
    <cellStyle name="Note 2 4 2 2 10" xfId="19232"/>
    <cellStyle name="Note 2 4 2 2 11" xfId="19233"/>
    <cellStyle name="Note 2 4 2 2 12" xfId="19234"/>
    <cellStyle name="Note 2 4 2 2 2" xfId="19235"/>
    <cellStyle name="Note 2 4 2 2 2 10" xfId="19236"/>
    <cellStyle name="Note 2 4 2 2 2 11" xfId="19237"/>
    <cellStyle name="Note 2 4 2 2 2 2" xfId="19238"/>
    <cellStyle name="Note 2 4 2 2 2 2 2" xfId="19239"/>
    <cellStyle name="Note 2 4 2 2 2 2 2 2" xfId="19240"/>
    <cellStyle name="Note 2 4 2 2 2 2 2 2 2" xfId="19241"/>
    <cellStyle name="Note 2 4 2 2 2 2 2 2 3" xfId="19242"/>
    <cellStyle name="Note 2 4 2 2 2 2 2 2 4" xfId="19243"/>
    <cellStyle name="Note 2 4 2 2 2 2 2 2 5" xfId="19244"/>
    <cellStyle name="Note 2 4 2 2 2 2 2 2 6" xfId="19245"/>
    <cellStyle name="Note 2 4 2 2 2 2 2 3" xfId="19246"/>
    <cellStyle name="Note 2 4 2 2 2 2 2 3 2" xfId="19247"/>
    <cellStyle name="Note 2 4 2 2 2 2 2 3 3" xfId="19248"/>
    <cellStyle name="Note 2 4 2 2 2 2 2 3 4" xfId="19249"/>
    <cellStyle name="Note 2 4 2 2 2 2 2 3 5" xfId="19250"/>
    <cellStyle name="Note 2 4 2 2 2 2 2 3 6" xfId="19251"/>
    <cellStyle name="Note 2 4 2 2 2 2 2 4" xfId="19252"/>
    <cellStyle name="Note 2 4 2 2 2 2 2 5" xfId="19253"/>
    <cellStyle name="Note 2 4 2 2 2 2 2 6" xfId="19254"/>
    <cellStyle name="Note 2 4 2 2 2 2 2 7" xfId="19255"/>
    <cellStyle name="Note 2 4 2 2 2 2 2 8" xfId="19256"/>
    <cellStyle name="Note 2 4 2 2 2 2 3" xfId="19257"/>
    <cellStyle name="Note 2 4 2 2 2 2 3 2" xfId="19258"/>
    <cellStyle name="Note 2 4 2 2 2 2 3 3" xfId="19259"/>
    <cellStyle name="Note 2 4 2 2 2 2 3 4" xfId="19260"/>
    <cellStyle name="Note 2 4 2 2 2 2 3 5" xfId="19261"/>
    <cellStyle name="Note 2 4 2 2 2 2 3 6" xfId="19262"/>
    <cellStyle name="Note 2 4 2 2 2 2 4" xfId="19263"/>
    <cellStyle name="Note 2 4 2 2 2 2 4 2" xfId="19264"/>
    <cellStyle name="Note 2 4 2 2 2 2 4 3" xfId="19265"/>
    <cellStyle name="Note 2 4 2 2 2 2 4 4" xfId="19266"/>
    <cellStyle name="Note 2 4 2 2 2 2 4 5" xfId="19267"/>
    <cellStyle name="Note 2 4 2 2 2 2 4 6" xfId="19268"/>
    <cellStyle name="Note 2 4 2 2 2 2 5" xfId="19269"/>
    <cellStyle name="Note 2 4 2 2 2 2 6" xfId="19270"/>
    <cellStyle name="Note 2 4 2 2 2 2 7" xfId="19271"/>
    <cellStyle name="Note 2 4 2 2 2 2 8" xfId="19272"/>
    <cellStyle name="Note 2 4 2 2 2 2 9" xfId="19273"/>
    <cellStyle name="Note 2 4 2 2 2 3" xfId="19274"/>
    <cellStyle name="Note 2 4 2 2 2 3 2" xfId="19275"/>
    <cellStyle name="Note 2 4 2 2 2 3 2 2" xfId="19276"/>
    <cellStyle name="Note 2 4 2 2 2 3 2 2 2" xfId="19277"/>
    <cellStyle name="Note 2 4 2 2 2 3 2 2 3" xfId="19278"/>
    <cellStyle name="Note 2 4 2 2 2 3 2 2 4" xfId="19279"/>
    <cellStyle name="Note 2 4 2 2 2 3 2 2 5" xfId="19280"/>
    <cellStyle name="Note 2 4 2 2 2 3 2 2 6" xfId="19281"/>
    <cellStyle name="Note 2 4 2 2 2 3 2 3" xfId="19282"/>
    <cellStyle name="Note 2 4 2 2 2 3 2 3 2" xfId="19283"/>
    <cellStyle name="Note 2 4 2 2 2 3 2 3 3" xfId="19284"/>
    <cellStyle name="Note 2 4 2 2 2 3 2 3 4" xfId="19285"/>
    <cellStyle name="Note 2 4 2 2 2 3 2 3 5" xfId="19286"/>
    <cellStyle name="Note 2 4 2 2 2 3 2 3 6" xfId="19287"/>
    <cellStyle name="Note 2 4 2 2 2 3 2 4" xfId="19288"/>
    <cellStyle name="Note 2 4 2 2 2 3 2 5" xfId="19289"/>
    <cellStyle name="Note 2 4 2 2 2 3 2 6" xfId="19290"/>
    <cellStyle name="Note 2 4 2 2 2 3 2 7" xfId="19291"/>
    <cellStyle name="Note 2 4 2 2 2 3 2 8" xfId="19292"/>
    <cellStyle name="Note 2 4 2 2 2 3 3" xfId="19293"/>
    <cellStyle name="Note 2 4 2 2 2 3 3 2" xfId="19294"/>
    <cellStyle name="Note 2 4 2 2 2 3 3 3" xfId="19295"/>
    <cellStyle name="Note 2 4 2 2 2 3 3 4" xfId="19296"/>
    <cellStyle name="Note 2 4 2 2 2 3 3 5" xfId="19297"/>
    <cellStyle name="Note 2 4 2 2 2 3 3 6" xfId="19298"/>
    <cellStyle name="Note 2 4 2 2 2 3 4" xfId="19299"/>
    <cellStyle name="Note 2 4 2 2 2 3 4 2" xfId="19300"/>
    <cellStyle name="Note 2 4 2 2 2 3 4 3" xfId="19301"/>
    <cellStyle name="Note 2 4 2 2 2 3 4 4" xfId="19302"/>
    <cellStyle name="Note 2 4 2 2 2 3 4 5" xfId="19303"/>
    <cellStyle name="Note 2 4 2 2 2 3 4 6" xfId="19304"/>
    <cellStyle name="Note 2 4 2 2 2 3 5" xfId="19305"/>
    <cellStyle name="Note 2 4 2 2 2 3 6" xfId="19306"/>
    <cellStyle name="Note 2 4 2 2 2 3 7" xfId="19307"/>
    <cellStyle name="Note 2 4 2 2 2 3 8" xfId="19308"/>
    <cellStyle name="Note 2 4 2 2 2 3 9" xfId="19309"/>
    <cellStyle name="Note 2 4 2 2 2 4" xfId="19310"/>
    <cellStyle name="Note 2 4 2 2 2 4 2" xfId="19311"/>
    <cellStyle name="Note 2 4 2 2 2 4 2 2" xfId="19312"/>
    <cellStyle name="Note 2 4 2 2 2 4 2 3" xfId="19313"/>
    <cellStyle name="Note 2 4 2 2 2 4 2 4" xfId="19314"/>
    <cellStyle name="Note 2 4 2 2 2 4 2 5" xfId="19315"/>
    <cellStyle name="Note 2 4 2 2 2 4 2 6" xfId="19316"/>
    <cellStyle name="Note 2 4 2 2 2 4 3" xfId="19317"/>
    <cellStyle name="Note 2 4 2 2 2 4 3 2" xfId="19318"/>
    <cellStyle name="Note 2 4 2 2 2 4 3 3" xfId="19319"/>
    <cellStyle name="Note 2 4 2 2 2 4 3 4" xfId="19320"/>
    <cellStyle name="Note 2 4 2 2 2 4 3 5" xfId="19321"/>
    <cellStyle name="Note 2 4 2 2 2 4 3 6" xfId="19322"/>
    <cellStyle name="Note 2 4 2 2 2 4 4" xfId="19323"/>
    <cellStyle name="Note 2 4 2 2 2 4 5" xfId="19324"/>
    <cellStyle name="Note 2 4 2 2 2 4 6" xfId="19325"/>
    <cellStyle name="Note 2 4 2 2 2 4 7" xfId="19326"/>
    <cellStyle name="Note 2 4 2 2 2 4 8" xfId="19327"/>
    <cellStyle name="Note 2 4 2 2 2 5" xfId="19328"/>
    <cellStyle name="Note 2 4 2 2 2 5 2" xfId="19329"/>
    <cellStyle name="Note 2 4 2 2 2 5 3" xfId="19330"/>
    <cellStyle name="Note 2 4 2 2 2 5 4" xfId="19331"/>
    <cellStyle name="Note 2 4 2 2 2 5 5" xfId="19332"/>
    <cellStyle name="Note 2 4 2 2 2 5 6" xfId="19333"/>
    <cellStyle name="Note 2 4 2 2 2 6" xfId="19334"/>
    <cellStyle name="Note 2 4 2 2 2 6 2" xfId="19335"/>
    <cellStyle name="Note 2 4 2 2 2 6 3" xfId="19336"/>
    <cellStyle name="Note 2 4 2 2 2 6 4" xfId="19337"/>
    <cellStyle name="Note 2 4 2 2 2 6 5" xfId="19338"/>
    <cellStyle name="Note 2 4 2 2 2 6 6" xfId="19339"/>
    <cellStyle name="Note 2 4 2 2 2 7" xfId="19340"/>
    <cellStyle name="Note 2 4 2 2 2 8" xfId="19341"/>
    <cellStyle name="Note 2 4 2 2 2 9" xfId="19342"/>
    <cellStyle name="Note 2 4 2 2 3" xfId="19343"/>
    <cellStyle name="Note 2 4 2 2 3 10" xfId="19344"/>
    <cellStyle name="Note 2 4 2 2 3 2" xfId="19345"/>
    <cellStyle name="Note 2 4 2 2 3 2 2" xfId="19346"/>
    <cellStyle name="Note 2 4 2 2 3 2 2 2" xfId="19347"/>
    <cellStyle name="Note 2 4 2 2 3 2 2 2 2" xfId="19348"/>
    <cellStyle name="Note 2 4 2 2 3 2 2 2 3" xfId="19349"/>
    <cellStyle name="Note 2 4 2 2 3 2 2 2 4" xfId="19350"/>
    <cellStyle name="Note 2 4 2 2 3 2 2 2 5" xfId="19351"/>
    <cellStyle name="Note 2 4 2 2 3 2 2 2 6" xfId="19352"/>
    <cellStyle name="Note 2 4 2 2 3 2 2 3" xfId="19353"/>
    <cellStyle name="Note 2 4 2 2 3 2 2 3 2" xfId="19354"/>
    <cellStyle name="Note 2 4 2 2 3 2 2 3 3" xfId="19355"/>
    <cellStyle name="Note 2 4 2 2 3 2 2 3 4" xfId="19356"/>
    <cellStyle name="Note 2 4 2 2 3 2 2 3 5" xfId="19357"/>
    <cellStyle name="Note 2 4 2 2 3 2 2 3 6" xfId="19358"/>
    <cellStyle name="Note 2 4 2 2 3 2 2 4" xfId="19359"/>
    <cellStyle name="Note 2 4 2 2 3 2 2 5" xfId="19360"/>
    <cellStyle name="Note 2 4 2 2 3 2 2 6" xfId="19361"/>
    <cellStyle name="Note 2 4 2 2 3 2 2 7" xfId="19362"/>
    <cellStyle name="Note 2 4 2 2 3 2 2 8" xfId="19363"/>
    <cellStyle name="Note 2 4 2 2 3 2 3" xfId="19364"/>
    <cellStyle name="Note 2 4 2 2 3 2 3 2" xfId="19365"/>
    <cellStyle name="Note 2 4 2 2 3 2 3 3" xfId="19366"/>
    <cellStyle name="Note 2 4 2 2 3 2 3 4" xfId="19367"/>
    <cellStyle name="Note 2 4 2 2 3 2 3 5" xfId="19368"/>
    <cellStyle name="Note 2 4 2 2 3 2 3 6" xfId="19369"/>
    <cellStyle name="Note 2 4 2 2 3 2 4" xfId="19370"/>
    <cellStyle name="Note 2 4 2 2 3 2 4 2" xfId="19371"/>
    <cellStyle name="Note 2 4 2 2 3 2 4 3" xfId="19372"/>
    <cellStyle name="Note 2 4 2 2 3 2 4 4" xfId="19373"/>
    <cellStyle name="Note 2 4 2 2 3 2 4 5" xfId="19374"/>
    <cellStyle name="Note 2 4 2 2 3 2 4 6" xfId="19375"/>
    <cellStyle name="Note 2 4 2 2 3 2 5" xfId="19376"/>
    <cellStyle name="Note 2 4 2 2 3 2 6" xfId="19377"/>
    <cellStyle name="Note 2 4 2 2 3 2 7" xfId="19378"/>
    <cellStyle name="Note 2 4 2 2 3 2 8" xfId="19379"/>
    <cellStyle name="Note 2 4 2 2 3 2 9" xfId="19380"/>
    <cellStyle name="Note 2 4 2 2 3 3" xfId="19381"/>
    <cellStyle name="Note 2 4 2 2 3 3 2" xfId="19382"/>
    <cellStyle name="Note 2 4 2 2 3 3 2 2" xfId="19383"/>
    <cellStyle name="Note 2 4 2 2 3 3 2 3" xfId="19384"/>
    <cellStyle name="Note 2 4 2 2 3 3 2 4" xfId="19385"/>
    <cellStyle name="Note 2 4 2 2 3 3 2 5" xfId="19386"/>
    <cellStyle name="Note 2 4 2 2 3 3 2 6" xfId="19387"/>
    <cellStyle name="Note 2 4 2 2 3 3 3" xfId="19388"/>
    <cellStyle name="Note 2 4 2 2 3 3 3 2" xfId="19389"/>
    <cellStyle name="Note 2 4 2 2 3 3 3 3" xfId="19390"/>
    <cellStyle name="Note 2 4 2 2 3 3 3 4" xfId="19391"/>
    <cellStyle name="Note 2 4 2 2 3 3 3 5" xfId="19392"/>
    <cellStyle name="Note 2 4 2 2 3 3 3 6" xfId="19393"/>
    <cellStyle name="Note 2 4 2 2 3 3 4" xfId="19394"/>
    <cellStyle name="Note 2 4 2 2 3 3 5" xfId="19395"/>
    <cellStyle name="Note 2 4 2 2 3 3 6" xfId="19396"/>
    <cellStyle name="Note 2 4 2 2 3 3 7" xfId="19397"/>
    <cellStyle name="Note 2 4 2 2 3 3 8" xfId="19398"/>
    <cellStyle name="Note 2 4 2 2 3 4" xfId="19399"/>
    <cellStyle name="Note 2 4 2 2 3 4 2" xfId="19400"/>
    <cellStyle name="Note 2 4 2 2 3 4 3" xfId="19401"/>
    <cellStyle name="Note 2 4 2 2 3 4 4" xfId="19402"/>
    <cellStyle name="Note 2 4 2 2 3 4 5" xfId="19403"/>
    <cellStyle name="Note 2 4 2 2 3 4 6" xfId="19404"/>
    <cellStyle name="Note 2 4 2 2 3 5" xfId="19405"/>
    <cellStyle name="Note 2 4 2 2 3 5 2" xfId="19406"/>
    <cellStyle name="Note 2 4 2 2 3 5 3" xfId="19407"/>
    <cellStyle name="Note 2 4 2 2 3 5 4" xfId="19408"/>
    <cellStyle name="Note 2 4 2 2 3 5 5" xfId="19409"/>
    <cellStyle name="Note 2 4 2 2 3 5 6" xfId="19410"/>
    <cellStyle name="Note 2 4 2 2 3 6" xfId="19411"/>
    <cellStyle name="Note 2 4 2 2 3 7" xfId="19412"/>
    <cellStyle name="Note 2 4 2 2 3 8" xfId="19413"/>
    <cellStyle name="Note 2 4 2 2 3 9" xfId="19414"/>
    <cellStyle name="Note 2 4 2 2 4" xfId="19415"/>
    <cellStyle name="Note 2 4 2 2 4 2" xfId="19416"/>
    <cellStyle name="Note 2 4 2 2 4 2 2" xfId="19417"/>
    <cellStyle name="Note 2 4 2 2 4 2 2 2" xfId="19418"/>
    <cellStyle name="Note 2 4 2 2 4 2 2 3" xfId="19419"/>
    <cellStyle name="Note 2 4 2 2 4 2 2 4" xfId="19420"/>
    <cellStyle name="Note 2 4 2 2 4 2 2 5" xfId="19421"/>
    <cellStyle name="Note 2 4 2 2 4 2 2 6" xfId="19422"/>
    <cellStyle name="Note 2 4 2 2 4 2 3" xfId="19423"/>
    <cellStyle name="Note 2 4 2 2 4 2 3 2" xfId="19424"/>
    <cellStyle name="Note 2 4 2 2 4 2 3 3" xfId="19425"/>
    <cellStyle name="Note 2 4 2 2 4 2 3 4" xfId="19426"/>
    <cellStyle name="Note 2 4 2 2 4 2 3 5" xfId="19427"/>
    <cellStyle name="Note 2 4 2 2 4 2 3 6" xfId="19428"/>
    <cellStyle name="Note 2 4 2 2 4 2 4" xfId="19429"/>
    <cellStyle name="Note 2 4 2 2 4 2 5" xfId="19430"/>
    <cellStyle name="Note 2 4 2 2 4 2 6" xfId="19431"/>
    <cellStyle name="Note 2 4 2 2 4 2 7" xfId="19432"/>
    <cellStyle name="Note 2 4 2 2 4 2 8" xfId="19433"/>
    <cellStyle name="Note 2 4 2 2 4 3" xfId="19434"/>
    <cellStyle name="Note 2 4 2 2 4 3 2" xfId="19435"/>
    <cellStyle name="Note 2 4 2 2 4 3 3" xfId="19436"/>
    <cellStyle name="Note 2 4 2 2 4 3 4" xfId="19437"/>
    <cellStyle name="Note 2 4 2 2 4 3 5" xfId="19438"/>
    <cellStyle name="Note 2 4 2 2 4 3 6" xfId="19439"/>
    <cellStyle name="Note 2 4 2 2 4 4" xfId="19440"/>
    <cellStyle name="Note 2 4 2 2 4 4 2" xfId="19441"/>
    <cellStyle name="Note 2 4 2 2 4 4 3" xfId="19442"/>
    <cellStyle name="Note 2 4 2 2 4 4 4" xfId="19443"/>
    <cellStyle name="Note 2 4 2 2 4 4 5" xfId="19444"/>
    <cellStyle name="Note 2 4 2 2 4 4 6" xfId="19445"/>
    <cellStyle name="Note 2 4 2 2 4 5" xfId="19446"/>
    <cellStyle name="Note 2 4 2 2 4 6" xfId="19447"/>
    <cellStyle name="Note 2 4 2 2 4 7" xfId="19448"/>
    <cellStyle name="Note 2 4 2 2 4 8" xfId="19449"/>
    <cellStyle name="Note 2 4 2 2 4 9" xfId="19450"/>
    <cellStyle name="Note 2 4 2 2 5" xfId="19451"/>
    <cellStyle name="Note 2 4 2 2 5 2" xfId="19452"/>
    <cellStyle name="Note 2 4 2 2 5 2 2" xfId="19453"/>
    <cellStyle name="Note 2 4 2 2 5 2 3" xfId="19454"/>
    <cellStyle name="Note 2 4 2 2 5 2 4" xfId="19455"/>
    <cellStyle name="Note 2 4 2 2 5 2 5" xfId="19456"/>
    <cellStyle name="Note 2 4 2 2 5 2 6" xfId="19457"/>
    <cellStyle name="Note 2 4 2 2 5 3" xfId="19458"/>
    <cellStyle name="Note 2 4 2 2 5 3 2" xfId="19459"/>
    <cellStyle name="Note 2 4 2 2 5 3 3" xfId="19460"/>
    <cellStyle name="Note 2 4 2 2 5 3 4" xfId="19461"/>
    <cellStyle name="Note 2 4 2 2 5 3 5" xfId="19462"/>
    <cellStyle name="Note 2 4 2 2 5 3 6" xfId="19463"/>
    <cellStyle name="Note 2 4 2 2 5 4" xfId="19464"/>
    <cellStyle name="Note 2 4 2 2 5 5" xfId="19465"/>
    <cellStyle name="Note 2 4 2 2 5 6" xfId="19466"/>
    <cellStyle name="Note 2 4 2 2 5 7" xfId="19467"/>
    <cellStyle name="Note 2 4 2 2 5 8" xfId="19468"/>
    <cellStyle name="Note 2 4 2 2 6" xfId="19469"/>
    <cellStyle name="Note 2 4 2 2 6 2" xfId="19470"/>
    <cellStyle name="Note 2 4 2 2 6 3" xfId="19471"/>
    <cellStyle name="Note 2 4 2 2 6 4" xfId="19472"/>
    <cellStyle name="Note 2 4 2 2 6 5" xfId="19473"/>
    <cellStyle name="Note 2 4 2 2 6 6" xfId="19474"/>
    <cellStyle name="Note 2 4 2 2 7" xfId="19475"/>
    <cellStyle name="Note 2 4 2 2 7 2" xfId="19476"/>
    <cellStyle name="Note 2 4 2 2 7 3" xfId="19477"/>
    <cellStyle name="Note 2 4 2 2 7 4" xfId="19478"/>
    <cellStyle name="Note 2 4 2 2 7 5" xfId="19479"/>
    <cellStyle name="Note 2 4 2 2 7 6" xfId="19480"/>
    <cellStyle name="Note 2 4 2 2 8" xfId="19481"/>
    <cellStyle name="Note 2 4 2 2 9" xfId="19482"/>
    <cellStyle name="Note 2 4 2 3" xfId="19483"/>
    <cellStyle name="Note 2 4 2 3 10" xfId="19484"/>
    <cellStyle name="Note 2 4 2 3 11" xfId="19485"/>
    <cellStyle name="Note 2 4 2 3 2" xfId="19486"/>
    <cellStyle name="Note 2 4 2 3 2 2" xfId="19487"/>
    <cellStyle name="Note 2 4 2 3 2 2 2" xfId="19488"/>
    <cellStyle name="Note 2 4 2 3 2 2 2 2" xfId="19489"/>
    <cellStyle name="Note 2 4 2 3 2 2 2 3" xfId="19490"/>
    <cellStyle name="Note 2 4 2 3 2 2 2 4" xfId="19491"/>
    <cellStyle name="Note 2 4 2 3 2 2 2 5" xfId="19492"/>
    <cellStyle name="Note 2 4 2 3 2 2 2 6" xfId="19493"/>
    <cellStyle name="Note 2 4 2 3 2 2 3" xfId="19494"/>
    <cellStyle name="Note 2 4 2 3 2 2 3 2" xfId="19495"/>
    <cellStyle name="Note 2 4 2 3 2 2 3 3" xfId="19496"/>
    <cellStyle name="Note 2 4 2 3 2 2 3 4" xfId="19497"/>
    <cellStyle name="Note 2 4 2 3 2 2 3 5" xfId="19498"/>
    <cellStyle name="Note 2 4 2 3 2 2 3 6" xfId="19499"/>
    <cellStyle name="Note 2 4 2 3 2 2 4" xfId="19500"/>
    <cellStyle name="Note 2 4 2 3 2 2 5" xfId="19501"/>
    <cellStyle name="Note 2 4 2 3 2 2 6" xfId="19502"/>
    <cellStyle name="Note 2 4 2 3 2 2 7" xfId="19503"/>
    <cellStyle name="Note 2 4 2 3 2 2 8" xfId="19504"/>
    <cellStyle name="Note 2 4 2 3 2 3" xfId="19505"/>
    <cellStyle name="Note 2 4 2 3 2 3 2" xfId="19506"/>
    <cellStyle name="Note 2 4 2 3 2 3 3" xfId="19507"/>
    <cellStyle name="Note 2 4 2 3 2 3 4" xfId="19508"/>
    <cellStyle name="Note 2 4 2 3 2 3 5" xfId="19509"/>
    <cellStyle name="Note 2 4 2 3 2 3 6" xfId="19510"/>
    <cellStyle name="Note 2 4 2 3 2 4" xfId="19511"/>
    <cellStyle name="Note 2 4 2 3 2 4 2" xfId="19512"/>
    <cellStyle name="Note 2 4 2 3 2 4 3" xfId="19513"/>
    <cellStyle name="Note 2 4 2 3 2 4 4" xfId="19514"/>
    <cellStyle name="Note 2 4 2 3 2 4 5" xfId="19515"/>
    <cellStyle name="Note 2 4 2 3 2 4 6" xfId="19516"/>
    <cellStyle name="Note 2 4 2 3 2 5" xfId="19517"/>
    <cellStyle name="Note 2 4 2 3 2 6" xfId="19518"/>
    <cellStyle name="Note 2 4 2 3 2 7" xfId="19519"/>
    <cellStyle name="Note 2 4 2 3 2 8" xfId="19520"/>
    <cellStyle name="Note 2 4 2 3 2 9" xfId="19521"/>
    <cellStyle name="Note 2 4 2 3 3" xfId="19522"/>
    <cellStyle name="Note 2 4 2 3 3 2" xfId="19523"/>
    <cellStyle name="Note 2 4 2 3 3 2 2" xfId="19524"/>
    <cellStyle name="Note 2 4 2 3 3 2 2 2" xfId="19525"/>
    <cellStyle name="Note 2 4 2 3 3 2 2 3" xfId="19526"/>
    <cellStyle name="Note 2 4 2 3 3 2 2 4" xfId="19527"/>
    <cellStyle name="Note 2 4 2 3 3 2 2 5" xfId="19528"/>
    <cellStyle name="Note 2 4 2 3 3 2 2 6" xfId="19529"/>
    <cellStyle name="Note 2 4 2 3 3 2 3" xfId="19530"/>
    <cellStyle name="Note 2 4 2 3 3 2 3 2" xfId="19531"/>
    <cellStyle name="Note 2 4 2 3 3 2 3 3" xfId="19532"/>
    <cellStyle name="Note 2 4 2 3 3 2 3 4" xfId="19533"/>
    <cellStyle name="Note 2 4 2 3 3 2 3 5" xfId="19534"/>
    <cellStyle name="Note 2 4 2 3 3 2 3 6" xfId="19535"/>
    <cellStyle name="Note 2 4 2 3 3 2 4" xfId="19536"/>
    <cellStyle name="Note 2 4 2 3 3 2 5" xfId="19537"/>
    <cellStyle name="Note 2 4 2 3 3 2 6" xfId="19538"/>
    <cellStyle name="Note 2 4 2 3 3 2 7" xfId="19539"/>
    <cellStyle name="Note 2 4 2 3 3 2 8" xfId="19540"/>
    <cellStyle name="Note 2 4 2 3 3 3" xfId="19541"/>
    <cellStyle name="Note 2 4 2 3 3 3 2" xfId="19542"/>
    <cellStyle name="Note 2 4 2 3 3 3 3" xfId="19543"/>
    <cellStyle name="Note 2 4 2 3 3 3 4" xfId="19544"/>
    <cellStyle name="Note 2 4 2 3 3 3 5" xfId="19545"/>
    <cellStyle name="Note 2 4 2 3 3 3 6" xfId="19546"/>
    <cellStyle name="Note 2 4 2 3 3 4" xfId="19547"/>
    <cellStyle name="Note 2 4 2 3 3 4 2" xfId="19548"/>
    <cellStyle name="Note 2 4 2 3 3 4 3" xfId="19549"/>
    <cellStyle name="Note 2 4 2 3 3 4 4" xfId="19550"/>
    <cellStyle name="Note 2 4 2 3 3 4 5" xfId="19551"/>
    <cellStyle name="Note 2 4 2 3 3 4 6" xfId="19552"/>
    <cellStyle name="Note 2 4 2 3 3 5" xfId="19553"/>
    <cellStyle name="Note 2 4 2 3 3 6" xfId="19554"/>
    <cellStyle name="Note 2 4 2 3 3 7" xfId="19555"/>
    <cellStyle name="Note 2 4 2 3 3 8" xfId="19556"/>
    <cellStyle name="Note 2 4 2 3 3 9" xfId="19557"/>
    <cellStyle name="Note 2 4 2 3 4" xfId="19558"/>
    <cellStyle name="Note 2 4 2 3 4 2" xfId="19559"/>
    <cellStyle name="Note 2 4 2 3 4 2 2" xfId="19560"/>
    <cellStyle name="Note 2 4 2 3 4 2 3" xfId="19561"/>
    <cellStyle name="Note 2 4 2 3 4 2 4" xfId="19562"/>
    <cellStyle name="Note 2 4 2 3 4 2 5" xfId="19563"/>
    <cellStyle name="Note 2 4 2 3 4 2 6" xfId="19564"/>
    <cellStyle name="Note 2 4 2 3 4 3" xfId="19565"/>
    <cellStyle name="Note 2 4 2 3 4 3 2" xfId="19566"/>
    <cellStyle name="Note 2 4 2 3 4 3 3" xfId="19567"/>
    <cellStyle name="Note 2 4 2 3 4 3 4" xfId="19568"/>
    <cellStyle name="Note 2 4 2 3 4 3 5" xfId="19569"/>
    <cellStyle name="Note 2 4 2 3 4 3 6" xfId="19570"/>
    <cellStyle name="Note 2 4 2 3 4 4" xfId="19571"/>
    <cellStyle name="Note 2 4 2 3 4 5" xfId="19572"/>
    <cellStyle name="Note 2 4 2 3 4 6" xfId="19573"/>
    <cellStyle name="Note 2 4 2 3 4 7" xfId="19574"/>
    <cellStyle name="Note 2 4 2 3 4 8" xfId="19575"/>
    <cellStyle name="Note 2 4 2 3 5" xfId="19576"/>
    <cellStyle name="Note 2 4 2 3 5 2" xfId="19577"/>
    <cellStyle name="Note 2 4 2 3 5 3" xfId="19578"/>
    <cellStyle name="Note 2 4 2 3 5 4" xfId="19579"/>
    <cellStyle name="Note 2 4 2 3 5 5" xfId="19580"/>
    <cellStyle name="Note 2 4 2 3 5 6" xfId="19581"/>
    <cellStyle name="Note 2 4 2 3 6" xfId="19582"/>
    <cellStyle name="Note 2 4 2 3 6 2" xfId="19583"/>
    <cellStyle name="Note 2 4 2 3 6 3" xfId="19584"/>
    <cellStyle name="Note 2 4 2 3 6 4" xfId="19585"/>
    <cellStyle name="Note 2 4 2 3 6 5" xfId="19586"/>
    <cellStyle name="Note 2 4 2 3 6 6" xfId="19587"/>
    <cellStyle name="Note 2 4 2 3 7" xfId="19588"/>
    <cellStyle name="Note 2 4 2 3 8" xfId="19589"/>
    <cellStyle name="Note 2 4 2 3 9" xfId="19590"/>
    <cellStyle name="Note 2 4 2 4" xfId="19591"/>
    <cellStyle name="Note 2 4 2 4 10" xfId="19592"/>
    <cellStyle name="Note 2 4 2 4 2" xfId="19593"/>
    <cellStyle name="Note 2 4 2 4 2 2" xfId="19594"/>
    <cellStyle name="Note 2 4 2 4 2 2 2" xfId="19595"/>
    <cellStyle name="Note 2 4 2 4 2 2 2 2" xfId="19596"/>
    <cellStyle name="Note 2 4 2 4 2 2 2 3" xfId="19597"/>
    <cellStyle name="Note 2 4 2 4 2 2 2 4" xfId="19598"/>
    <cellStyle name="Note 2 4 2 4 2 2 2 5" xfId="19599"/>
    <cellStyle name="Note 2 4 2 4 2 2 2 6" xfId="19600"/>
    <cellStyle name="Note 2 4 2 4 2 2 3" xfId="19601"/>
    <cellStyle name="Note 2 4 2 4 2 2 3 2" xfId="19602"/>
    <cellStyle name="Note 2 4 2 4 2 2 3 3" xfId="19603"/>
    <cellStyle name="Note 2 4 2 4 2 2 3 4" xfId="19604"/>
    <cellStyle name="Note 2 4 2 4 2 2 3 5" xfId="19605"/>
    <cellStyle name="Note 2 4 2 4 2 2 3 6" xfId="19606"/>
    <cellStyle name="Note 2 4 2 4 2 2 4" xfId="19607"/>
    <cellStyle name="Note 2 4 2 4 2 2 5" xfId="19608"/>
    <cellStyle name="Note 2 4 2 4 2 2 6" xfId="19609"/>
    <cellStyle name="Note 2 4 2 4 2 2 7" xfId="19610"/>
    <cellStyle name="Note 2 4 2 4 2 2 8" xfId="19611"/>
    <cellStyle name="Note 2 4 2 4 2 3" xfId="19612"/>
    <cellStyle name="Note 2 4 2 4 2 3 2" xfId="19613"/>
    <cellStyle name="Note 2 4 2 4 2 3 3" xfId="19614"/>
    <cellStyle name="Note 2 4 2 4 2 3 4" xfId="19615"/>
    <cellStyle name="Note 2 4 2 4 2 3 5" xfId="19616"/>
    <cellStyle name="Note 2 4 2 4 2 3 6" xfId="19617"/>
    <cellStyle name="Note 2 4 2 4 2 4" xfId="19618"/>
    <cellStyle name="Note 2 4 2 4 2 4 2" xfId="19619"/>
    <cellStyle name="Note 2 4 2 4 2 4 3" xfId="19620"/>
    <cellStyle name="Note 2 4 2 4 2 4 4" xfId="19621"/>
    <cellStyle name="Note 2 4 2 4 2 4 5" xfId="19622"/>
    <cellStyle name="Note 2 4 2 4 2 4 6" xfId="19623"/>
    <cellStyle name="Note 2 4 2 4 2 5" xfId="19624"/>
    <cellStyle name="Note 2 4 2 4 2 6" xfId="19625"/>
    <cellStyle name="Note 2 4 2 4 2 7" xfId="19626"/>
    <cellStyle name="Note 2 4 2 4 2 8" xfId="19627"/>
    <cellStyle name="Note 2 4 2 4 2 9" xfId="19628"/>
    <cellStyle name="Note 2 4 2 4 3" xfId="19629"/>
    <cellStyle name="Note 2 4 2 4 3 2" xfId="19630"/>
    <cellStyle name="Note 2 4 2 4 3 2 2" xfId="19631"/>
    <cellStyle name="Note 2 4 2 4 3 2 3" xfId="19632"/>
    <cellStyle name="Note 2 4 2 4 3 2 4" xfId="19633"/>
    <cellStyle name="Note 2 4 2 4 3 2 5" xfId="19634"/>
    <cellStyle name="Note 2 4 2 4 3 2 6" xfId="19635"/>
    <cellStyle name="Note 2 4 2 4 3 3" xfId="19636"/>
    <cellStyle name="Note 2 4 2 4 3 3 2" xfId="19637"/>
    <cellStyle name="Note 2 4 2 4 3 3 3" xfId="19638"/>
    <cellStyle name="Note 2 4 2 4 3 3 4" xfId="19639"/>
    <cellStyle name="Note 2 4 2 4 3 3 5" xfId="19640"/>
    <cellStyle name="Note 2 4 2 4 3 3 6" xfId="19641"/>
    <cellStyle name="Note 2 4 2 4 3 4" xfId="19642"/>
    <cellStyle name="Note 2 4 2 4 3 5" xfId="19643"/>
    <cellStyle name="Note 2 4 2 4 3 6" xfId="19644"/>
    <cellStyle name="Note 2 4 2 4 3 7" xfId="19645"/>
    <cellStyle name="Note 2 4 2 4 3 8" xfId="19646"/>
    <cellStyle name="Note 2 4 2 4 4" xfId="19647"/>
    <cellStyle name="Note 2 4 2 4 4 2" xfId="19648"/>
    <cellStyle name="Note 2 4 2 4 4 3" xfId="19649"/>
    <cellStyle name="Note 2 4 2 4 4 4" xfId="19650"/>
    <cellStyle name="Note 2 4 2 4 4 5" xfId="19651"/>
    <cellStyle name="Note 2 4 2 4 4 6" xfId="19652"/>
    <cellStyle name="Note 2 4 2 4 5" xfId="19653"/>
    <cellStyle name="Note 2 4 2 4 5 2" xfId="19654"/>
    <cellStyle name="Note 2 4 2 4 5 3" xfId="19655"/>
    <cellStyle name="Note 2 4 2 4 5 4" xfId="19656"/>
    <cellStyle name="Note 2 4 2 4 5 5" xfId="19657"/>
    <cellStyle name="Note 2 4 2 4 5 6" xfId="19658"/>
    <cellStyle name="Note 2 4 2 4 6" xfId="19659"/>
    <cellStyle name="Note 2 4 2 4 7" xfId="19660"/>
    <cellStyle name="Note 2 4 2 4 8" xfId="19661"/>
    <cellStyle name="Note 2 4 2 4 9" xfId="19662"/>
    <cellStyle name="Note 2 4 2 5" xfId="19663"/>
    <cellStyle name="Note 2 4 2 5 2" xfId="19664"/>
    <cellStyle name="Note 2 4 2 5 2 2" xfId="19665"/>
    <cellStyle name="Note 2 4 2 5 2 2 2" xfId="19666"/>
    <cellStyle name="Note 2 4 2 5 2 2 3" xfId="19667"/>
    <cellStyle name="Note 2 4 2 5 2 2 4" xfId="19668"/>
    <cellStyle name="Note 2 4 2 5 2 2 5" xfId="19669"/>
    <cellStyle name="Note 2 4 2 5 2 2 6" xfId="19670"/>
    <cellStyle name="Note 2 4 2 5 2 3" xfId="19671"/>
    <cellStyle name="Note 2 4 2 5 2 3 2" xfId="19672"/>
    <cellStyle name="Note 2 4 2 5 2 3 3" xfId="19673"/>
    <cellStyle name="Note 2 4 2 5 2 3 4" xfId="19674"/>
    <cellStyle name="Note 2 4 2 5 2 3 5" xfId="19675"/>
    <cellStyle name="Note 2 4 2 5 2 3 6" xfId="19676"/>
    <cellStyle name="Note 2 4 2 5 2 4" xfId="19677"/>
    <cellStyle name="Note 2 4 2 5 2 5" xfId="19678"/>
    <cellStyle name="Note 2 4 2 5 2 6" xfId="19679"/>
    <cellStyle name="Note 2 4 2 5 2 7" xfId="19680"/>
    <cellStyle name="Note 2 4 2 5 2 8" xfId="19681"/>
    <cellStyle name="Note 2 4 2 5 3" xfId="19682"/>
    <cellStyle name="Note 2 4 2 5 3 2" xfId="19683"/>
    <cellStyle name="Note 2 4 2 5 3 3" xfId="19684"/>
    <cellStyle name="Note 2 4 2 5 3 4" xfId="19685"/>
    <cellStyle name="Note 2 4 2 5 3 5" xfId="19686"/>
    <cellStyle name="Note 2 4 2 5 3 6" xfId="19687"/>
    <cellStyle name="Note 2 4 2 5 4" xfId="19688"/>
    <cellStyle name="Note 2 4 2 5 4 2" xfId="19689"/>
    <cellStyle name="Note 2 4 2 5 4 3" xfId="19690"/>
    <cellStyle name="Note 2 4 2 5 4 4" xfId="19691"/>
    <cellStyle name="Note 2 4 2 5 4 5" xfId="19692"/>
    <cellStyle name="Note 2 4 2 5 4 6" xfId="19693"/>
    <cellStyle name="Note 2 4 2 5 5" xfId="19694"/>
    <cellStyle name="Note 2 4 2 5 6" xfId="19695"/>
    <cellStyle name="Note 2 4 2 5 7" xfId="19696"/>
    <cellStyle name="Note 2 4 2 5 8" xfId="19697"/>
    <cellStyle name="Note 2 4 2 5 9" xfId="19698"/>
    <cellStyle name="Note 2 4 2 6" xfId="19699"/>
    <cellStyle name="Note 2 4 2 6 2" xfId="19700"/>
    <cellStyle name="Note 2 4 2 6 2 2" xfId="19701"/>
    <cellStyle name="Note 2 4 2 6 2 3" xfId="19702"/>
    <cellStyle name="Note 2 4 2 6 2 4" xfId="19703"/>
    <cellStyle name="Note 2 4 2 6 2 5" xfId="19704"/>
    <cellStyle name="Note 2 4 2 6 2 6" xfId="19705"/>
    <cellStyle name="Note 2 4 2 6 3" xfId="19706"/>
    <cellStyle name="Note 2 4 2 6 3 2" xfId="19707"/>
    <cellStyle name="Note 2 4 2 6 3 3" xfId="19708"/>
    <cellStyle name="Note 2 4 2 6 3 4" xfId="19709"/>
    <cellStyle name="Note 2 4 2 6 3 5" xfId="19710"/>
    <cellStyle name="Note 2 4 2 6 3 6" xfId="19711"/>
    <cellStyle name="Note 2 4 2 6 4" xfId="19712"/>
    <cellStyle name="Note 2 4 2 6 5" xfId="19713"/>
    <cellStyle name="Note 2 4 2 6 6" xfId="19714"/>
    <cellStyle name="Note 2 4 2 6 7" xfId="19715"/>
    <cellStyle name="Note 2 4 2 6 8" xfId="19716"/>
    <cellStyle name="Note 2 4 2 7" xfId="19717"/>
    <cellStyle name="Note 2 4 2 7 2" xfId="19718"/>
    <cellStyle name="Note 2 4 2 7 3" xfId="19719"/>
    <cellStyle name="Note 2 4 2 7 4" xfId="19720"/>
    <cellStyle name="Note 2 4 2 7 5" xfId="19721"/>
    <cellStyle name="Note 2 4 2 7 6" xfId="19722"/>
    <cellStyle name="Note 2 4 2 8" xfId="19723"/>
    <cellStyle name="Note 2 4 2 8 2" xfId="19724"/>
    <cellStyle name="Note 2 4 2 8 3" xfId="19725"/>
    <cellStyle name="Note 2 4 2 8 4" xfId="19726"/>
    <cellStyle name="Note 2 4 2 8 5" xfId="19727"/>
    <cellStyle name="Note 2 4 2 8 6" xfId="19728"/>
    <cellStyle name="Note 2 4 2 9" xfId="19729"/>
    <cellStyle name="Note 2 4 3" xfId="19730"/>
    <cellStyle name="Note 2 4 3 10" xfId="19731"/>
    <cellStyle name="Note 2 4 3 11" xfId="19732"/>
    <cellStyle name="Note 2 4 3 12" xfId="19733"/>
    <cellStyle name="Note 2 4 3 2" xfId="19734"/>
    <cellStyle name="Note 2 4 3 2 10" xfId="19735"/>
    <cellStyle name="Note 2 4 3 2 11" xfId="19736"/>
    <cellStyle name="Note 2 4 3 2 2" xfId="19737"/>
    <cellStyle name="Note 2 4 3 2 2 2" xfId="19738"/>
    <cellStyle name="Note 2 4 3 2 2 2 2" xfId="19739"/>
    <cellStyle name="Note 2 4 3 2 2 2 2 2" xfId="19740"/>
    <cellStyle name="Note 2 4 3 2 2 2 2 3" xfId="19741"/>
    <cellStyle name="Note 2 4 3 2 2 2 2 4" xfId="19742"/>
    <cellStyle name="Note 2 4 3 2 2 2 2 5" xfId="19743"/>
    <cellStyle name="Note 2 4 3 2 2 2 2 6" xfId="19744"/>
    <cellStyle name="Note 2 4 3 2 2 2 3" xfId="19745"/>
    <cellStyle name="Note 2 4 3 2 2 2 3 2" xfId="19746"/>
    <cellStyle name="Note 2 4 3 2 2 2 3 3" xfId="19747"/>
    <cellStyle name="Note 2 4 3 2 2 2 3 4" xfId="19748"/>
    <cellStyle name="Note 2 4 3 2 2 2 3 5" xfId="19749"/>
    <cellStyle name="Note 2 4 3 2 2 2 3 6" xfId="19750"/>
    <cellStyle name="Note 2 4 3 2 2 2 4" xfId="19751"/>
    <cellStyle name="Note 2 4 3 2 2 2 5" xfId="19752"/>
    <cellStyle name="Note 2 4 3 2 2 2 6" xfId="19753"/>
    <cellStyle name="Note 2 4 3 2 2 2 7" xfId="19754"/>
    <cellStyle name="Note 2 4 3 2 2 2 8" xfId="19755"/>
    <cellStyle name="Note 2 4 3 2 2 3" xfId="19756"/>
    <cellStyle name="Note 2 4 3 2 2 3 2" xfId="19757"/>
    <cellStyle name="Note 2 4 3 2 2 3 3" xfId="19758"/>
    <cellStyle name="Note 2 4 3 2 2 3 4" xfId="19759"/>
    <cellStyle name="Note 2 4 3 2 2 3 5" xfId="19760"/>
    <cellStyle name="Note 2 4 3 2 2 3 6" xfId="19761"/>
    <cellStyle name="Note 2 4 3 2 2 4" xfId="19762"/>
    <cellStyle name="Note 2 4 3 2 2 4 2" xfId="19763"/>
    <cellStyle name="Note 2 4 3 2 2 4 3" xfId="19764"/>
    <cellStyle name="Note 2 4 3 2 2 4 4" xfId="19765"/>
    <cellStyle name="Note 2 4 3 2 2 4 5" xfId="19766"/>
    <cellStyle name="Note 2 4 3 2 2 4 6" xfId="19767"/>
    <cellStyle name="Note 2 4 3 2 2 5" xfId="19768"/>
    <cellStyle name="Note 2 4 3 2 2 6" xfId="19769"/>
    <cellStyle name="Note 2 4 3 2 2 7" xfId="19770"/>
    <cellStyle name="Note 2 4 3 2 2 8" xfId="19771"/>
    <cellStyle name="Note 2 4 3 2 2 9" xfId="19772"/>
    <cellStyle name="Note 2 4 3 2 3" xfId="19773"/>
    <cellStyle name="Note 2 4 3 2 3 2" xfId="19774"/>
    <cellStyle name="Note 2 4 3 2 3 2 2" xfId="19775"/>
    <cellStyle name="Note 2 4 3 2 3 2 2 2" xfId="19776"/>
    <cellStyle name="Note 2 4 3 2 3 2 2 3" xfId="19777"/>
    <cellStyle name="Note 2 4 3 2 3 2 2 4" xfId="19778"/>
    <cellStyle name="Note 2 4 3 2 3 2 2 5" xfId="19779"/>
    <cellStyle name="Note 2 4 3 2 3 2 2 6" xfId="19780"/>
    <cellStyle name="Note 2 4 3 2 3 2 3" xfId="19781"/>
    <cellStyle name="Note 2 4 3 2 3 2 3 2" xfId="19782"/>
    <cellStyle name="Note 2 4 3 2 3 2 3 3" xfId="19783"/>
    <cellStyle name="Note 2 4 3 2 3 2 3 4" xfId="19784"/>
    <cellStyle name="Note 2 4 3 2 3 2 3 5" xfId="19785"/>
    <cellStyle name="Note 2 4 3 2 3 2 3 6" xfId="19786"/>
    <cellStyle name="Note 2 4 3 2 3 2 4" xfId="19787"/>
    <cellStyle name="Note 2 4 3 2 3 2 5" xfId="19788"/>
    <cellStyle name="Note 2 4 3 2 3 2 6" xfId="19789"/>
    <cellStyle name="Note 2 4 3 2 3 2 7" xfId="19790"/>
    <cellStyle name="Note 2 4 3 2 3 2 8" xfId="19791"/>
    <cellStyle name="Note 2 4 3 2 3 3" xfId="19792"/>
    <cellStyle name="Note 2 4 3 2 3 3 2" xfId="19793"/>
    <cellStyle name="Note 2 4 3 2 3 3 3" xfId="19794"/>
    <cellStyle name="Note 2 4 3 2 3 3 4" xfId="19795"/>
    <cellStyle name="Note 2 4 3 2 3 3 5" xfId="19796"/>
    <cellStyle name="Note 2 4 3 2 3 3 6" xfId="19797"/>
    <cellStyle name="Note 2 4 3 2 3 4" xfId="19798"/>
    <cellStyle name="Note 2 4 3 2 3 4 2" xfId="19799"/>
    <cellStyle name="Note 2 4 3 2 3 4 3" xfId="19800"/>
    <cellStyle name="Note 2 4 3 2 3 4 4" xfId="19801"/>
    <cellStyle name="Note 2 4 3 2 3 4 5" xfId="19802"/>
    <cellStyle name="Note 2 4 3 2 3 4 6" xfId="19803"/>
    <cellStyle name="Note 2 4 3 2 3 5" xfId="19804"/>
    <cellStyle name="Note 2 4 3 2 3 6" xfId="19805"/>
    <cellStyle name="Note 2 4 3 2 3 7" xfId="19806"/>
    <cellStyle name="Note 2 4 3 2 3 8" xfId="19807"/>
    <cellStyle name="Note 2 4 3 2 3 9" xfId="19808"/>
    <cellStyle name="Note 2 4 3 2 4" xfId="19809"/>
    <cellStyle name="Note 2 4 3 2 4 2" xfId="19810"/>
    <cellStyle name="Note 2 4 3 2 4 2 2" xfId="19811"/>
    <cellStyle name="Note 2 4 3 2 4 2 3" xfId="19812"/>
    <cellStyle name="Note 2 4 3 2 4 2 4" xfId="19813"/>
    <cellStyle name="Note 2 4 3 2 4 2 5" xfId="19814"/>
    <cellStyle name="Note 2 4 3 2 4 2 6" xfId="19815"/>
    <cellStyle name="Note 2 4 3 2 4 3" xfId="19816"/>
    <cellStyle name="Note 2 4 3 2 4 3 2" xfId="19817"/>
    <cellStyle name="Note 2 4 3 2 4 3 3" xfId="19818"/>
    <cellStyle name="Note 2 4 3 2 4 3 4" xfId="19819"/>
    <cellStyle name="Note 2 4 3 2 4 3 5" xfId="19820"/>
    <cellStyle name="Note 2 4 3 2 4 3 6" xfId="19821"/>
    <cellStyle name="Note 2 4 3 2 4 4" xfId="19822"/>
    <cellStyle name="Note 2 4 3 2 4 5" xfId="19823"/>
    <cellStyle name="Note 2 4 3 2 4 6" xfId="19824"/>
    <cellStyle name="Note 2 4 3 2 4 7" xfId="19825"/>
    <cellStyle name="Note 2 4 3 2 4 8" xfId="19826"/>
    <cellStyle name="Note 2 4 3 2 5" xfId="19827"/>
    <cellStyle name="Note 2 4 3 2 5 2" xfId="19828"/>
    <cellStyle name="Note 2 4 3 2 5 3" xfId="19829"/>
    <cellStyle name="Note 2 4 3 2 5 4" xfId="19830"/>
    <cellStyle name="Note 2 4 3 2 5 5" xfId="19831"/>
    <cellStyle name="Note 2 4 3 2 5 6" xfId="19832"/>
    <cellStyle name="Note 2 4 3 2 6" xfId="19833"/>
    <cellStyle name="Note 2 4 3 2 6 2" xfId="19834"/>
    <cellStyle name="Note 2 4 3 2 6 3" xfId="19835"/>
    <cellStyle name="Note 2 4 3 2 6 4" xfId="19836"/>
    <cellStyle name="Note 2 4 3 2 6 5" xfId="19837"/>
    <cellStyle name="Note 2 4 3 2 6 6" xfId="19838"/>
    <cellStyle name="Note 2 4 3 2 7" xfId="19839"/>
    <cellStyle name="Note 2 4 3 2 8" xfId="19840"/>
    <cellStyle name="Note 2 4 3 2 9" xfId="19841"/>
    <cellStyle name="Note 2 4 3 3" xfId="19842"/>
    <cellStyle name="Note 2 4 3 3 10" xfId="19843"/>
    <cellStyle name="Note 2 4 3 3 2" xfId="19844"/>
    <cellStyle name="Note 2 4 3 3 2 2" xfId="19845"/>
    <cellStyle name="Note 2 4 3 3 2 2 2" xfId="19846"/>
    <cellStyle name="Note 2 4 3 3 2 2 2 2" xfId="19847"/>
    <cellStyle name="Note 2 4 3 3 2 2 2 3" xfId="19848"/>
    <cellStyle name="Note 2 4 3 3 2 2 2 4" xfId="19849"/>
    <cellStyle name="Note 2 4 3 3 2 2 2 5" xfId="19850"/>
    <cellStyle name="Note 2 4 3 3 2 2 2 6" xfId="19851"/>
    <cellStyle name="Note 2 4 3 3 2 2 3" xfId="19852"/>
    <cellStyle name="Note 2 4 3 3 2 2 3 2" xfId="19853"/>
    <cellStyle name="Note 2 4 3 3 2 2 3 3" xfId="19854"/>
    <cellStyle name="Note 2 4 3 3 2 2 3 4" xfId="19855"/>
    <cellStyle name="Note 2 4 3 3 2 2 3 5" xfId="19856"/>
    <cellStyle name="Note 2 4 3 3 2 2 3 6" xfId="19857"/>
    <cellStyle name="Note 2 4 3 3 2 2 4" xfId="19858"/>
    <cellStyle name="Note 2 4 3 3 2 2 5" xfId="19859"/>
    <cellStyle name="Note 2 4 3 3 2 2 6" xfId="19860"/>
    <cellStyle name="Note 2 4 3 3 2 2 7" xfId="19861"/>
    <cellStyle name="Note 2 4 3 3 2 2 8" xfId="19862"/>
    <cellStyle name="Note 2 4 3 3 2 3" xfId="19863"/>
    <cellStyle name="Note 2 4 3 3 2 3 2" xfId="19864"/>
    <cellStyle name="Note 2 4 3 3 2 3 3" xfId="19865"/>
    <cellStyle name="Note 2 4 3 3 2 3 4" xfId="19866"/>
    <cellStyle name="Note 2 4 3 3 2 3 5" xfId="19867"/>
    <cellStyle name="Note 2 4 3 3 2 3 6" xfId="19868"/>
    <cellStyle name="Note 2 4 3 3 2 4" xfId="19869"/>
    <cellStyle name="Note 2 4 3 3 2 4 2" xfId="19870"/>
    <cellStyle name="Note 2 4 3 3 2 4 3" xfId="19871"/>
    <cellStyle name="Note 2 4 3 3 2 4 4" xfId="19872"/>
    <cellStyle name="Note 2 4 3 3 2 4 5" xfId="19873"/>
    <cellStyle name="Note 2 4 3 3 2 4 6" xfId="19874"/>
    <cellStyle name="Note 2 4 3 3 2 5" xfId="19875"/>
    <cellStyle name="Note 2 4 3 3 2 6" xfId="19876"/>
    <cellStyle name="Note 2 4 3 3 2 7" xfId="19877"/>
    <cellStyle name="Note 2 4 3 3 2 8" xfId="19878"/>
    <cellStyle name="Note 2 4 3 3 2 9" xfId="19879"/>
    <cellStyle name="Note 2 4 3 3 3" xfId="19880"/>
    <cellStyle name="Note 2 4 3 3 3 2" xfId="19881"/>
    <cellStyle name="Note 2 4 3 3 3 2 2" xfId="19882"/>
    <cellStyle name="Note 2 4 3 3 3 2 3" xfId="19883"/>
    <cellStyle name="Note 2 4 3 3 3 2 4" xfId="19884"/>
    <cellStyle name="Note 2 4 3 3 3 2 5" xfId="19885"/>
    <cellStyle name="Note 2 4 3 3 3 2 6" xfId="19886"/>
    <cellStyle name="Note 2 4 3 3 3 3" xfId="19887"/>
    <cellStyle name="Note 2 4 3 3 3 3 2" xfId="19888"/>
    <cellStyle name="Note 2 4 3 3 3 3 3" xfId="19889"/>
    <cellStyle name="Note 2 4 3 3 3 3 4" xfId="19890"/>
    <cellStyle name="Note 2 4 3 3 3 3 5" xfId="19891"/>
    <cellStyle name="Note 2 4 3 3 3 3 6" xfId="19892"/>
    <cellStyle name="Note 2 4 3 3 3 4" xfId="19893"/>
    <cellStyle name="Note 2 4 3 3 3 5" xfId="19894"/>
    <cellStyle name="Note 2 4 3 3 3 6" xfId="19895"/>
    <cellStyle name="Note 2 4 3 3 3 7" xfId="19896"/>
    <cellStyle name="Note 2 4 3 3 3 8" xfId="19897"/>
    <cellStyle name="Note 2 4 3 3 4" xfId="19898"/>
    <cellStyle name="Note 2 4 3 3 4 2" xfId="19899"/>
    <cellStyle name="Note 2 4 3 3 4 3" xfId="19900"/>
    <cellStyle name="Note 2 4 3 3 4 4" xfId="19901"/>
    <cellStyle name="Note 2 4 3 3 4 5" xfId="19902"/>
    <cellStyle name="Note 2 4 3 3 4 6" xfId="19903"/>
    <cellStyle name="Note 2 4 3 3 5" xfId="19904"/>
    <cellStyle name="Note 2 4 3 3 5 2" xfId="19905"/>
    <cellStyle name="Note 2 4 3 3 5 3" xfId="19906"/>
    <cellStyle name="Note 2 4 3 3 5 4" xfId="19907"/>
    <cellStyle name="Note 2 4 3 3 5 5" xfId="19908"/>
    <cellStyle name="Note 2 4 3 3 5 6" xfId="19909"/>
    <cellStyle name="Note 2 4 3 3 6" xfId="19910"/>
    <cellStyle name="Note 2 4 3 3 7" xfId="19911"/>
    <cellStyle name="Note 2 4 3 3 8" xfId="19912"/>
    <cellStyle name="Note 2 4 3 3 9" xfId="19913"/>
    <cellStyle name="Note 2 4 3 4" xfId="19914"/>
    <cellStyle name="Note 2 4 3 4 2" xfId="19915"/>
    <cellStyle name="Note 2 4 3 4 2 2" xfId="19916"/>
    <cellStyle name="Note 2 4 3 4 2 2 2" xfId="19917"/>
    <cellStyle name="Note 2 4 3 4 2 2 3" xfId="19918"/>
    <cellStyle name="Note 2 4 3 4 2 2 4" xfId="19919"/>
    <cellStyle name="Note 2 4 3 4 2 2 5" xfId="19920"/>
    <cellStyle name="Note 2 4 3 4 2 2 6" xfId="19921"/>
    <cellStyle name="Note 2 4 3 4 2 3" xfId="19922"/>
    <cellStyle name="Note 2 4 3 4 2 3 2" xfId="19923"/>
    <cellStyle name="Note 2 4 3 4 2 3 3" xfId="19924"/>
    <cellStyle name="Note 2 4 3 4 2 3 4" xfId="19925"/>
    <cellStyle name="Note 2 4 3 4 2 3 5" xfId="19926"/>
    <cellStyle name="Note 2 4 3 4 2 3 6" xfId="19927"/>
    <cellStyle name="Note 2 4 3 4 2 4" xfId="19928"/>
    <cellStyle name="Note 2 4 3 4 2 5" xfId="19929"/>
    <cellStyle name="Note 2 4 3 4 2 6" xfId="19930"/>
    <cellStyle name="Note 2 4 3 4 2 7" xfId="19931"/>
    <cellStyle name="Note 2 4 3 4 2 8" xfId="19932"/>
    <cellStyle name="Note 2 4 3 4 3" xfId="19933"/>
    <cellStyle name="Note 2 4 3 4 3 2" xfId="19934"/>
    <cellStyle name="Note 2 4 3 4 3 3" xfId="19935"/>
    <cellStyle name="Note 2 4 3 4 3 4" xfId="19936"/>
    <cellStyle name="Note 2 4 3 4 3 5" xfId="19937"/>
    <cellStyle name="Note 2 4 3 4 3 6" xfId="19938"/>
    <cellStyle name="Note 2 4 3 4 4" xfId="19939"/>
    <cellStyle name="Note 2 4 3 4 4 2" xfId="19940"/>
    <cellStyle name="Note 2 4 3 4 4 3" xfId="19941"/>
    <cellStyle name="Note 2 4 3 4 4 4" xfId="19942"/>
    <cellStyle name="Note 2 4 3 4 4 5" xfId="19943"/>
    <cellStyle name="Note 2 4 3 4 4 6" xfId="19944"/>
    <cellStyle name="Note 2 4 3 4 5" xfId="19945"/>
    <cellStyle name="Note 2 4 3 4 6" xfId="19946"/>
    <cellStyle name="Note 2 4 3 4 7" xfId="19947"/>
    <cellStyle name="Note 2 4 3 4 8" xfId="19948"/>
    <cellStyle name="Note 2 4 3 4 9" xfId="19949"/>
    <cellStyle name="Note 2 4 3 5" xfId="19950"/>
    <cellStyle name="Note 2 4 3 5 2" xfId="19951"/>
    <cellStyle name="Note 2 4 3 5 2 2" xfId="19952"/>
    <cellStyle name="Note 2 4 3 5 2 3" xfId="19953"/>
    <cellStyle name="Note 2 4 3 5 2 4" xfId="19954"/>
    <cellStyle name="Note 2 4 3 5 2 5" xfId="19955"/>
    <cellStyle name="Note 2 4 3 5 2 6" xfId="19956"/>
    <cellStyle name="Note 2 4 3 5 3" xfId="19957"/>
    <cellStyle name="Note 2 4 3 5 3 2" xfId="19958"/>
    <cellStyle name="Note 2 4 3 5 3 3" xfId="19959"/>
    <cellStyle name="Note 2 4 3 5 3 4" xfId="19960"/>
    <cellStyle name="Note 2 4 3 5 3 5" xfId="19961"/>
    <cellStyle name="Note 2 4 3 5 3 6" xfId="19962"/>
    <cellStyle name="Note 2 4 3 5 4" xfId="19963"/>
    <cellStyle name="Note 2 4 3 5 5" xfId="19964"/>
    <cellStyle name="Note 2 4 3 5 6" xfId="19965"/>
    <cellStyle name="Note 2 4 3 5 7" xfId="19966"/>
    <cellStyle name="Note 2 4 3 5 8" xfId="19967"/>
    <cellStyle name="Note 2 4 3 6" xfId="19968"/>
    <cellStyle name="Note 2 4 3 6 2" xfId="19969"/>
    <cellStyle name="Note 2 4 3 6 3" xfId="19970"/>
    <cellStyle name="Note 2 4 3 6 4" xfId="19971"/>
    <cellStyle name="Note 2 4 3 6 5" xfId="19972"/>
    <cellStyle name="Note 2 4 3 6 6" xfId="19973"/>
    <cellStyle name="Note 2 4 3 7" xfId="19974"/>
    <cellStyle name="Note 2 4 3 7 2" xfId="19975"/>
    <cellStyle name="Note 2 4 3 7 3" xfId="19976"/>
    <cellStyle name="Note 2 4 3 7 4" xfId="19977"/>
    <cellStyle name="Note 2 4 3 7 5" xfId="19978"/>
    <cellStyle name="Note 2 4 3 7 6" xfId="19979"/>
    <cellStyle name="Note 2 4 3 8" xfId="19980"/>
    <cellStyle name="Note 2 4 3 9" xfId="19981"/>
    <cellStyle name="Note 2 4 4" xfId="19982"/>
    <cellStyle name="Note 2 4 4 10" xfId="19983"/>
    <cellStyle name="Note 2 4 4 11" xfId="19984"/>
    <cellStyle name="Note 2 4 4 2" xfId="19985"/>
    <cellStyle name="Note 2 4 4 2 2" xfId="19986"/>
    <cellStyle name="Note 2 4 4 2 2 2" xfId="19987"/>
    <cellStyle name="Note 2 4 4 2 2 2 2" xfId="19988"/>
    <cellStyle name="Note 2 4 4 2 2 2 3" xfId="19989"/>
    <cellStyle name="Note 2 4 4 2 2 2 4" xfId="19990"/>
    <cellStyle name="Note 2 4 4 2 2 2 5" xfId="19991"/>
    <cellStyle name="Note 2 4 4 2 2 2 6" xfId="19992"/>
    <cellStyle name="Note 2 4 4 2 2 3" xfId="19993"/>
    <cellStyle name="Note 2 4 4 2 2 3 2" xfId="19994"/>
    <cellStyle name="Note 2 4 4 2 2 3 3" xfId="19995"/>
    <cellStyle name="Note 2 4 4 2 2 3 4" xfId="19996"/>
    <cellStyle name="Note 2 4 4 2 2 3 5" xfId="19997"/>
    <cellStyle name="Note 2 4 4 2 2 3 6" xfId="19998"/>
    <cellStyle name="Note 2 4 4 2 2 4" xfId="19999"/>
    <cellStyle name="Note 2 4 4 2 2 5" xfId="20000"/>
    <cellStyle name="Note 2 4 4 2 2 6" xfId="20001"/>
    <cellStyle name="Note 2 4 4 2 2 7" xfId="20002"/>
    <cellStyle name="Note 2 4 4 2 2 8" xfId="20003"/>
    <cellStyle name="Note 2 4 4 2 3" xfId="20004"/>
    <cellStyle name="Note 2 4 4 2 3 2" xfId="20005"/>
    <cellStyle name="Note 2 4 4 2 3 3" xfId="20006"/>
    <cellStyle name="Note 2 4 4 2 3 4" xfId="20007"/>
    <cellStyle name="Note 2 4 4 2 3 5" xfId="20008"/>
    <cellStyle name="Note 2 4 4 2 3 6" xfId="20009"/>
    <cellStyle name="Note 2 4 4 2 4" xfId="20010"/>
    <cellStyle name="Note 2 4 4 2 4 2" xfId="20011"/>
    <cellStyle name="Note 2 4 4 2 4 3" xfId="20012"/>
    <cellStyle name="Note 2 4 4 2 4 4" xfId="20013"/>
    <cellStyle name="Note 2 4 4 2 4 5" xfId="20014"/>
    <cellStyle name="Note 2 4 4 2 4 6" xfId="20015"/>
    <cellStyle name="Note 2 4 4 2 5" xfId="20016"/>
    <cellStyle name="Note 2 4 4 2 6" xfId="20017"/>
    <cellStyle name="Note 2 4 4 2 7" xfId="20018"/>
    <cellStyle name="Note 2 4 4 2 8" xfId="20019"/>
    <cellStyle name="Note 2 4 4 2 9" xfId="20020"/>
    <cellStyle name="Note 2 4 4 3" xfId="20021"/>
    <cellStyle name="Note 2 4 4 3 2" xfId="20022"/>
    <cellStyle name="Note 2 4 4 3 2 2" xfId="20023"/>
    <cellStyle name="Note 2 4 4 3 2 2 2" xfId="20024"/>
    <cellStyle name="Note 2 4 4 3 2 2 3" xfId="20025"/>
    <cellStyle name="Note 2 4 4 3 2 2 4" xfId="20026"/>
    <cellStyle name="Note 2 4 4 3 2 2 5" xfId="20027"/>
    <cellStyle name="Note 2 4 4 3 2 2 6" xfId="20028"/>
    <cellStyle name="Note 2 4 4 3 2 3" xfId="20029"/>
    <cellStyle name="Note 2 4 4 3 2 3 2" xfId="20030"/>
    <cellStyle name="Note 2 4 4 3 2 3 3" xfId="20031"/>
    <cellStyle name="Note 2 4 4 3 2 3 4" xfId="20032"/>
    <cellStyle name="Note 2 4 4 3 2 3 5" xfId="20033"/>
    <cellStyle name="Note 2 4 4 3 2 3 6" xfId="20034"/>
    <cellStyle name="Note 2 4 4 3 2 4" xfId="20035"/>
    <cellStyle name="Note 2 4 4 3 2 5" xfId="20036"/>
    <cellStyle name="Note 2 4 4 3 2 6" xfId="20037"/>
    <cellStyle name="Note 2 4 4 3 2 7" xfId="20038"/>
    <cellStyle name="Note 2 4 4 3 2 8" xfId="20039"/>
    <cellStyle name="Note 2 4 4 3 3" xfId="20040"/>
    <cellStyle name="Note 2 4 4 3 3 2" xfId="20041"/>
    <cellStyle name="Note 2 4 4 3 3 3" xfId="20042"/>
    <cellStyle name="Note 2 4 4 3 3 4" xfId="20043"/>
    <cellStyle name="Note 2 4 4 3 3 5" xfId="20044"/>
    <cellStyle name="Note 2 4 4 3 3 6" xfId="20045"/>
    <cellStyle name="Note 2 4 4 3 4" xfId="20046"/>
    <cellStyle name="Note 2 4 4 3 4 2" xfId="20047"/>
    <cellStyle name="Note 2 4 4 3 4 3" xfId="20048"/>
    <cellStyle name="Note 2 4 4 3 4 4" xfId="20049"/>
    <cellStyle name="Note 2 4 4 3 4 5" xfId="20050"/>
    <cellStyle name="Note 2 4 4 3 4 6" xfId="20051"/>
    <cellStyle name="Note 2 4 4 3 5" xfId="20052"/>
    <cellStyle name="Note 2 4 4 3 6" xfId="20053"/>
    <cellStyle name="Note 2 4 4 3 7" xfId="20054"/>
    <cellStyle name="Note 2 4 4 3 8" xfId="20055"/>
    <cellStyle name="Note 2 4 4 3 9" xfId="20056"/>
    <cellStyle name="Note 2 4 4 4" xfId="20057"/>
    <cellStyle name="Note 2 4 4 4 2" xfId="20058"/>
    <cellStyle name="Note 2 4 4 4 2 2" xfId="20059"/>
    <cellStyle name="Note 2 4 4 4 2 3" xfId="20060"/>
    <cellStyle name="Note 2 4 4 4 2 4" xfId="20061"/>
    <cellStyle name="Note 2 4 4 4 2 5" xfId="20062"/>
    <cellStyle name="Note 2 4 4 4 2 6" xfId="20063"/>
    <cellStyle name="Note 2 4 4 4 3" xfId="20064"/>
    <cellStyle name="Note 2 4 4 4 3 2" xfId="20065"/>
    <cellStyle name="Note 2 4 4 4 3 3" xfId="20066"/>
    <cellStyle name="Note 2 4 4 4 3 4" xfId="20067"/>
    <cellStyle name="Note 2 4 4 4 3 5" xfId="20068"/>
    <cellStyle name="Note 2 4 4 4 3 6" xfId="20069"/>
    <cellStyle name="Note 2 4 4 4 4" xfId="20070"/>
    <cellStyle name="Note 2 4 4 4 5" xfId="20071"/>
    <cellStyle name="Note 2 4 4 4 6" xfId="20072"/>
    <cellStyle name="Note 2 4 4 4 7" xfId="20073"/>
    <cellStyle name="Note 2 4 4 4 8" xfId="20074"/>
    <cellStyle name="Note 2 4 4 5" xfId="20075"/>
    <cellStyle name="Note 2 4 4 5 2" xfId="20076"/>
    <cellStyle name="Note 2 4 4 5 3" xfId="20077"/>
    <cellStyle name="Note 2 4 4 5 4" xfId="20078"/>
    <cellStyle name="Note 2 4 4 5 5" xfId="20079"/>
    <cellStyle name="Note 2 4 4 5 6" xfId="20080"/>
    <cellStyle name="Note 2 4 4 6" xfId="20081"/>
    <cellStyle name="Note 2 4 4 6 2" xfId="20082"/>
    <cellStyle name="Note 2 4 4 6 3" xfId="20083"/>
    <cellStyle name="Note 2 4 4 6 4" xfId="20084"/>
    <cellStyle name="Note 2 4 4 6 5" xfId="20085"/>
    <cellStyle name="Note 2 4 4 6 6" xfId="20086"/>
    <cellStyle name="Note 2 4 4 7" xfId="20087"/>
    <cellStyle name="Note 2 4 4 8" xfId="20088"/>
    <cellStyle name="Note 2 4 4 9" xfId="20089"/>
    <cellStyle name="Note 2 4 5" xfId="20090"/>
    <cellStyle name="Note 2 4 5 10" xfId="20091"/>
    <cellStyle name="Note 2 4 5 2" xfId="20092"/>
    <cellStyle name="Note 2 4 5 2 2" xfId="20093"/>
    <cellStyle name="Note 2 4 5 2 2 2" xfId="20094"/>
    <cellStyle name="Note 2 4 5 2 2 2 2" xfId="20095"/>
    <cellStyle name="Note 2 4 5 2 2 2 3" xfId="20096"/>
    <cellStyle name="Note 2 4 5 2 2 2 4" xfId="20097"/>
    <cellStyle name="Note 2 4 5 2 2 2 5" xfId="20098"/>
    <cellStyle name="Note 2 4 5 2 2 2 6" xfId="20099"/>
    <cellStyle name="Note 2 4 5 2 2 3" xfId="20100"/>
    <cellStyle name="Note 2 4 5 2 2 3 2" xfId="20101"/>
    <cellStyle name="Note 2 4 5 2 2 3 3" xfId="20102"/>
    <cellStyle name="Note 2 4 5 2 2 3 4" xfId="20103"/>
    <cellStyle name="Note 2 4 5 2 2 3 5" xfId="20104"/>
    <cellStyle name="Note 2 4 5 2 2 3 6" xfId="20105"/>
    <cellStyle name="Note 2 4 5 2 2 4" xfId="20106"/>
    <cellStyle name="Note 2 4 5 2 2 5" xfId="20107"/>
    <cellStyle name="Note 2 4 5 2 2 6" xfId="20108"/>
    <cellStyle name="Note 2 4 5 2 2 7" xfId="20109"/>
    <cellStyle name="Note 2 4 5 2 2 8" xfId="20110"/>
    <cellStyle name="Note 2 4 5 2 3" xfId="20111"/>
    <cellStyle name="Note 2 4 5 2 3 2" xfId="20112"/>
    <cellStyle name="Note 2 4 5 2 3 3" xfId="20113"/>
    <cellStyle name="Note 2 4 5 2 3 4" xfId="20114"/>
    <cellStyle name="Note 2 4 5 2 3 5" xfId="20115"/>
    <cellStyle name="Note 2 4 5 2 3 6" xfId="20116"/>
    <cellStyle name="Note 2 4 5 2 4" xfId="20117"/>
    <cellStyle name="Note 2 4 5 2 4 2" xfId="20118"/>
    <cellStyle name="Note 2 4 5 2 4 3" xfId="20119"/>
    <cellStyle name="Note 2 4 5 2 4 4" xfId="20120"/>
    <cellStyle name="Note 2 4 5 2 4 5" xfId="20121"/>
    <cellStyle name="Note 2 4 5 2 4 6" xfId="20122"/>
    <cellStyle name="Note 2 4 5 2 5" xfId="20123"/>
    <cellStyle name="Note 2 4 5 2 6" xfId="20124"/>
    <cellStyle name="Note 2 4 5 2 7" xfId="20125"/>
    <cellStyle name="Note 2 4 5 2 8" xfId="20126"/>
    <cellStyle name="Note 2 4 5 2 9" xfId="20127"/>
    <cellStyle name="Note 2 4 5 3" xfId="20128"/>
    <cellStyle name="Note 2 4 5 3 2" xfId="20129"/>
    <cellStyle name="Note 2 4 5 3 2 2" xfId="20130"/>
    <cellStyle name="Note 2 4 5 3 2 3" xfId="20131"/>
    <cellStyle name="Note 2 4 5 3 2 4" xfId="20132"/>
    <cellStyle name="Note 2 4 5 3 2 5" xfId="20133"/>
    <cellStyle name="Note 2 4 5 3 2 6" xfId="20134"/>
    <cellStyle name="Note 2 4 5 3 3" xfId="20135"/>
    <cellStyle name="Note 2 4 5 3 3 2" xfId="20136"/>
    <cellStyle name="Note 2 4 5 3 3 3" xfId="20137"/>
    <cellStyle name="Note 2 4 5 3 3 4" xfId="20138"/>
    <cellStyle name="Note 2 4 5 3 3 5" xfId="20139"/>
    <cellStyle name="Note 2 4 5 3 3 6" xfId="20140"/>
    <cellStyle name="Note 2 4 5 3 4" xfId="20141"/>
    <cellStyle name="Note 2 4 5 3 5" xfId="20142"/>
    <cellStyle name="Note 2 4 5 3 6" xfId="20143"/>
    <cellStyle name="Note 2 4 5 3 7" xfId="20144"/>
    <cellStyle name="Note 2 4 5 3 8" xfId="20145"/>
    <cellStyle name="Note 2 4 5 4" xfId="20146"/>
    <cellStyle name="Note 2 4 5 4 2" xfId="20147"/>
    <cellStyle name="Note 2 4 5 4 3" xfId="20148"/>
    <cellStyle name="Note 2 4 5 4 4" xfId="20149"/>
    <cellStyle name="Note 2 4 5 4 5" xfId="20150"/>
    <cellStyle name="Note 2 4 5 4 6" xfId="20151"/>
    <cellStyle name="Note 2 4 5 5" xfId="20152"/>
    <cellStyle name="Note 2 4 5 5 2" xfId="20153"/>
    <cellStyle name="Note 2 4 5 5 3" xfId="20154"/>
    <cellStyle name="Note 2 4 5 5 4" xfId="20155"/>
    <cellStyle name="Note 2 4 5 5 5" xfId="20156"/>
    <cellStyle name="Note 2 4 5 5 6" xfId="20157"/>
    <cellStyle name="Note 2 4 5 6" xfId="20158"/>
    <cellStyle name="Note 2 4 5 7" xfId="20159"/>
    <cellStyle name="Note 2 4 5 8" xfId="20160"/>
    <cellStyle name="Note 2 4 5 9" xfId="20161"/>
    <cellStyle name="Note 2 4 6" xfId="20162"/>
    <cellStyle name="Note 2 4 6 2" xfId="20163"/>
    <cellStyle name="Note 2 4 6 2 2" xfId="20164"/>
    <cellStyle name="Note 2 4 6 2 2 2" xfId="20165"/>
    <cellStyle name="Note 2 4 6 2 2 3" xfId="20166"/>
    <cellStyle name="Note 2 4 6 2 2 4" xfId="20167"/>
    <cellStyle name="Note 2 4 6 2 2 5" xfId="20168"/>
    <cellStyle name="Note 2 4 6 2 2 6" xfId="20169"/>
    <cellStyle name="Note 2 4 6 2 3" xfId="20170"/>
    <cellStyle name="Note 2 4 6 2 3 2" xfId="20171"/>
    <cellStyle name="Note 2 4 6 2 3 3" xfId="20172"/>
    <cellStyle name="Note 2 4 6 2 3 4" xfId="20173"/>
    <cellStyle name="Note 2 4 6 2 3 5" xfId="20174"/>
    <cellStyle name="Note 2 4 6 2 3 6" xfId="20175"/>
    <cellStyle name="Note 2 4 6 2 4" xfId="20176"/>
    <cellStyle name="Note 2 4 6 2 5" xfId="20177"/>
    <cellStyle name="Note 2 4 6 2 6" xfId="20178"/>
    <cellStyle name="Note 2 4 6 2 7" xfId="20179"/>
    <cellStyle name="Note 2 4 6 2 8" xfId="20180"/>
    <cellStyle name="Note 2 4 6 3" xfId="20181"/>
    <cellStyle name="Note 2 4 6 3 2" xfId="20182"/>
    <cellStyle name="Note 2 4 6 3 3" xfId="20183"/>
    <cellStyle name="Note 2 4 6 3 4" xfId="20184"/>
    <cellStyle name="Note 2 4 6 3 5" xfId="20185"/>
    <cellStyle name="Note 2 4 6 3 6" xfId="20186"/>
    <cellStyle name="Note 2 4 6 4" xfId="20187"/>
    <cellStyle name="Note 2 4 6 4 2" xfId="20188"/>
    <cellStyle name="Note 2 4 6 4 3" xfId="20189"/>
    <cellStyle name="Note 2 4 6 4 4" xfId="20190"/>
    <cellStyle name="Note 2 4 6 4 5" xfId="20191"/>
    <cellStyle name="Note 2 4 6 4 6" xfId="20192"/>
    <cellStyle name="Note 2 4 6 5" xfId="20193"/>
    <cellStyle name="Note 2 4 6 6" xfId="20194"/>
    <cellStyle name="Note 2 4 6 7" xfId="20195"/>
    <cellStyle name="Note 2 4 6 8" xfId="20196"/>
    <cellStyle name="Note 2 4 6 9" xfId="20197"/>
    <cellStyle name="Note 2 4 7" xfId="20198"/>
    <cellStyle name="Note 2 4 7 2" xfId="20199"/>
    <cellStyle name="Note 2 4 7 2 2" xfId="20200"/>
    <cellStyle name="Note 2 4 7 2 3" xfId="20201"/>
    <cellStyle name="Note 2 4 7 2 4" xfId="20202"/>
    <cellStyle name="Note 2 4 7 2 5" xfId="20203"/>
    <cellStyle name="Note 2 4 7 2 6" xfId="20204"/>
    <cellStyle name="Note 2 4 7 3" xfId="20205"/>
    <cellStyle name="Note 2 4 7 3 2" xfId="20206"/>
    <cellStyle name="Note 2 4 7 3 3" xfId="20207"/>
    <cellStyle name="Note 2 4 7 3 4" xfId="20208"/>
    <cellStyle name="Note 2 4 7 3 5" xfId="20209"/>
    <cellStyle name="Note 2 4 7 3 6" xfId="20210"/>
    <cellStyle name="Note 2 4 7 4" xfId="20211"/>
    <cellStyle name="Note 2 4 7 5" xfId="20212"/>
    <cellStyle name="Note 2 4 7 6" xfId="20213"/>
    <cellStyle name="Note 2 4 7 7" xfId="20214"/>
    <cellStyle name="Note 2 4 7 8" xfId="20215"/>
    <cellStyle name="Note 2 4 8" xfId="20216"/>
    <cellStyle name="Note 2 4 8 2" xfId="20217"/>
    <cellStyle name="Note 2 4 8 3" xfId="20218"/>
    <cellStyle name="Note 2 4 8 4" xfId="20219"/>
    <cellStyle name="Note 2 4 8 5" xfId="20220"/>
    <cellStyle name="Note 2 4 8 6" xfId="20221"/>
    <cellStyle name="Note 2 4 9" xfId="20222"/>
    <cellStyle name="Note 2 4 9 2" xfId="20223"/>
    <cellStyle name="Note 2 4 9 3" xfId="20224"/>
    <cellStyle name="Note 2 4 9 4" xfId="20225"/>
    <cellStyle name="Note 2 4 9 5" xfId="20226"/>
    <cellStyle name="Note 2 4 9 6" xfId="20227"/>
    <cellStyle name="Note 2 5" xfId="20228"/>
    <cellStyle name="Note 2 5 10" xfId="20229"/>
    <cellStyle name="Note 2 5 11" xfId="20230"/>
    <cellStyle name="Note 2 5 12" xfId="20231"/>
    <cellStyle name="Note 2 5 13" xfId="20232"/>
    <cellStyle name="Note 2 5 2" xfId="20233"/>
    <cellStyle name="Note 2 5 2 10" xfId="20234"/>
    <cellStyle name="Note 2 5 2 11" xfId="20235"/>
    <cellStyle name="Note 2 5 2 12" xfId="20236"/>
    <cellStyle name="Note 2 5 2 2" xfId="20237"/>
    <cellStyle name="Note 2 5 2 2 10" xfId="20238"/>
    <cellStyle name="Note 2 5 2 2 11" xfId="20239"/>
    <cellStyle name="Note 2 5 2 2 2" xfId="20240"/>
    <cellStyle name="Note 2 5 2 2 2 2" xfId="20241"/>
    <cellStyle name="Note 2 5 2 2 2 2 2" xfId="20242"/>
    <cellStyle name="Note 2 5 2 2 2 2 2 2" xfId="20243"/>
    <cellStyle name="Note 2 5 2 2 2 2 2 3" xfId="20244"/>
    <cellStyle name="Note 2 5 2 2 2 2 2 4" xfId="20245"/>
    <cellStyle name="Note 2 5 2 2 2 2 2 5" xfId="20246"/>
    <cellStyle name="Note 2 5 2 2 2 2 2 6" xfId="20247"/>
    <cellStyle name="Note 2 5 2 2 2 2 3" xfId="20248"/>
    <cellStyle name="Note 2 5 2 2 2 2 3 2" xfId="20249"/>
    <cellStyle name="Note 2 5 2 2 2 2 3 3" xfId="20250"/>
    <cellStyle name="Note 2 5 2 2 2 2 3 4" xfId="20251"/>
    <cellStyle name="Note 2 5 2 2 2 2 3 5" xfId="20252"/>
    <cellStyle name="Note 2 5 2 2 2 2 3 6" xfId="20253"/>
    <cellStyle name="Note 2 5 2 2 2 2 4" xfId="20254"/>
    <cellStyle name="Note 2 5 2 2 2 2 5" xfId="20255"/>
    <cellStyle name="Note 2 5 2 2 2 2 6" xfId="20256"/>
    <cellStyle name="Note 2 5 2 2 2 2 7" xfId="20257"/>
    <cellStyle name="Note 2 5 2 2 2 2 8" xfId="20258"/>
    <cellStyle name="Note 2 5 2 2 2 3" xfId="20259"/>
    <cellStyle name="Note 2 5 2 2 2 3 2" xfId="20260"/>
    <cellStyle name="Note 2 5 2 2 2 3 3" xfId="20261"/>
    <cellStyle name="Note 2 5 2 2 2 3 4" xfId="20262"/>
    <cellStyle name="Note 2 5 2 2 2 3 5" xfId="20263"/>
    <cellStyle name="Note 2 5 2 2 2 3 6" xfId="20264"/>
    <cellStyle name="Note 2 5 2 2 2 4" xfId="20265"/>
    <cellStyle name="Note 2 5 2 2 2 4 2" xfId="20266"/>
    <cellStyle name="Note 2 5 2 2 2 4 3" xfId="20267"/>
    <cellStyle name="Note 2 5 2 2 2 4 4" xfId="20268"/>
    <cellStyle name="Note 2 5 2 2 2 4 5" xfId="20269"/>
    <cellStyle name="Note 2 5 2 2 2 4 6" xfId="20270"/>
    <cellStyle name="Note 2 5 2 2 2 5" xfId="20271"/>
    <cellStyle name="Note 2 5 2 2 2 6" xfId="20272"/>
    <cellStyle name="Note 2 5 2 2 2 7" xfId="20273"/>
    <cellStyle name="Note 2 5 2 2 2 8" xfId="20274"/>
    <cellStyle name="Note 2 5 2 2 2 9" xfId="20275"/>
    <cellStyle name="Note 2 5 2 2 3" xfId="20276"/>
    <cellStyle name="Note 2 5 2 2 3 2" xfId="20277"/>
    <cellStyle name="Note 2 5 2 2 3 2 2" xfId="20278"/>
    <cellStyle name="Note 2 5 2 2 3 2 2 2" xfId="20279"/>
    <cellStyle name="Note 2 5 2 2 3 2 2 3" xfId="20280"/>
    <cellStyle name="Note 2 5 2 2 3 2 2 4" xfId="20281"/>
    <cellStyle name="Note 2 5 2 2 3 2 2 5" xfId="20282"/>
    <cellStyle name="Note 2 5 2 2 3 2 2 6" xfId="20283"/>
    <cellStyle name="Note 2 5 2 2 3 2 3" xfId="20284"/>
    <cellStyle name="Note 2 5 2 2 3 2 3 2" xfId="20285"/>
    <cellStyle name="Note 2 5 2 2 3 2 3 3" xfId="20286"/>
    <cellStyle name="Note 2 5 2 2 3 2 3 4" xfId="20287"/>
    <cellStyle name="Note 2 5 2 2 3 2 3 5" xfId="20288"/>
    <cellStyle name="Note 2 5 2 2 3 2 3 6" xfId="20289"/>
    <cellStyle name="Note 2 5 2 2 3 2 4" xfId="20290"/>
    <cellStyle name="Note 2 5 2 2 3 2 5" xfId="20291"/>
    <cellStyle name="Note 2 5 2 2 3 2 6" xfId="20292"/>
    <cellStyle name="Note 2 5 2 2 3 2 7" xfId="20293"/>
    <cellStyle name="Note 2 5 2 2 3 2 8" xfId="20294"/>
    <cellStyle name="Note 2 5 2 2 3 3" xfId="20295"/>
    <cellStyle name="Note 2 5 2 2 3 3 2" xfId="20296"/>
    <cellStyle name="Note 2 5 2 2 3 3 3" xfId="20297"/>
    <cellStyle name="Note 2 5 2 2 3 3 4" xfId="20298"/>
    <cellStyle name="Note 2 5 2 2 3 3 5" xfId="20299"/>
    <cellStyle name="Note 2 5 2 2 3 3 6" xfId="20300"/>
    <cellStyle name="Note 2 5 2 2 3 4" xfId="20301"/>
    <cellStyle name="Note 2 5 2 2 3 4 2" xfId="20302"/>
    <cellStyle name="Note 2 5 2 2 3 4 3" xfId="20303"/>
    <cellStyle name="Note 2 5 2 2 3 4 4" xfId="20304"/>
    <cellStyle name="Note 2 5 2 2 3 4 5" xfId="20305"/>
    <cellStyle name="Note 2 5 2 2 3 4 6" xfId="20306"/>
    <cellStyle name="Note 2 5 2 2 3 5" xfId="20307"/>
    <cellStyle name="Note 2 5 2 2 3 6" xfId="20308"/>
    <cellStyle name="Note 2 5 2 2 3 7" xfId="20309"/>
    <cellStyle name="Note 2 5 2 2 3 8" xfId="20310"/>
    <cellStyle name="Note 2 5 2 2 3 9" xfId="20311"/>
    <cellStyle name="Note 2 5 2 2 4" xfId="20312"/>
    <cellStyle name="Note 2 5 2 2 4 2" xfId="20313"/>
    <cellStyle name="Note 2 5 2 2 4 2 2" xfId="20314"/>
    <cellStyle name="Note 2 5 2 2 4 2 3" xfId="20315"/>
    <cellStyle name="Note 2 5 2 2 4 2 4" xfId="20316"/>
    <cellStyle name="Note 2 5 2 2 4 2 5" xfId="20317"/>
    <cellStyle name="Note 2 5 2 2 4 2 6" xfId="20318"/>
    <cellStyle name="Note 2 5 2 2 4 3" xfId="20319"/>
    <cellStyle name="Note 2 5 2 2 4 3 2" xfId="20320"/>
    <cellStyle name="Note 2 5 2 2 4 3 3" xfId="20321"/>
    <cellStyle name="Note 2 5 2 2 4 3 4" xfId="20322"/>
    <cellStyle name="Note 2 5 2 2 4 3 5" xfId="20323"/>
    <cellStyle name="Note 2 5 2 2 4 3 6" xfId="20324"/>
    <cellStyle name="Note 2 5 2 2 4 4" xfId="20325"/>
    <cellStyle name="Note 2 5 2 2 4 5" xfId="20326"/>
    <cellStyle name="Note 2 5 2 2 4 6" xfId="20327"/>
    <cellStyle name="Note 2 5 2 2 4 7" xfId="20328"/>
    <cellStyle name="Note 2 5 2 2 4 8" xfId="20329"/>
    <cellStyle name="Note 2 5 2 2 5" xfId="20330"/>
    <cellStyle name="Note 2 5 2 2 5 2" xfId="20331"/>
    <cellStyle name="Note 2 5 2 2 5 3" xfId="20332"/>
    <cellStyle name="Note 2 5 2 2 5 4" xfId="20333"/>
    <cellStyle name="Note 2 5 2 2 5 5" xfId="20334"/>
    <cellStyle name="Note 2 5 2 2 5 6" xfId="20335"/>
    <cellStyle name="Note 2 5 2 2 6" xfId="20336"/>
    <cellStyle name="Note 2 5 2 2 6 2" xfId="20337"/>
    <cellStyle name="Note 2 5 2 2 6 3" xfId="20338"/>
    <cellStyle name="Note 2 5 2 2 6 4" xfId="20339"/>
    <cellStyle name="Note 2 5 2 2 6 5" xfId="20340"/>
    <cellStyle name="Note 2 5 2 2 6 6" xfId="20341"/>
    <cellStyle name="Note 2 5 2 2 7" xfId="20342"/>
    <cellStyle name="Note 2 5 2 2 8" xfId="20343"/>
    <cellStyle name="Note 2 5 2 2 9" xfId="20344"/>
    <cellStyle name="Note 2 5 2 3" xfId="20345"/>
    <cellStyle name="Note 2 5 2 3 10" xfId="20346"/>
    <cellStyle name="Note 2 5 2 3 2" xfId="20347"/>
    <cellStyle name="Note 2 5 2 3 2 2" xfId="20348"/>
    <cellStyle name="Note 2 5 2 3 2 2 2" xfId="20349"/>
    <cellStyle name="Note 2 5 2 3 2 2 2 2" xfId="20350"/>
    <cellStyle name="Note 2 5 2 3 2 2 2 3" xfId="20351"/>
    <cellStyle name="Note 2 5 2 3 2 2 2 4" xfId="20352"/>
    <cellStyle name="Note 2 5 2 3 2 2 2 5" xfId="20353"/>
    <cellStyle name="Note 2 5 2 3 2 2 2 6" xfId="20354"/>
    <cellStyle name="Note 2 5 2 3 2 2 3" xfId="20355"/>
    <cellStyle name="Note 2 5 2 3 2 2 3 2" xfId="20356"/>
    <cellStyle name="Note 2 5 2 3 2 2 3 3" xfId="20357"/>
    <cellStyle name="Note 2 5 2 3 2 2 3 4" xfId="20358"/>
    <cellStyle name="Note 2 5 2 3 2 2 3 5" xfId="20359"/>
    <cellStyle name="Note 2 5 2 3 2 2 3 6" xfId="20360"/>
    <cellStyle name="Note 2 5 2 3 2 2 4" xfId="20361"/>
    <cellStyle name="Note 2 5 2 3 2 2 5" xfId="20362"/>
    <cellStyle name="Note 2 5 2 3 2 2 6" xfId="20363"/>
    <cellStyle name="Note 2 5 2 3 2 2 7" xfId="20364"/>
    <cellStyle name="Note 2 5 2 3 2 2 8" xfId="20365"/>
    <cellStyle name="Note 2 5 2 3 2 3" xfId="20366"/>
    <cellStyle name="Note 2 5 2 3 2 3 2" xfId="20367"/>
    <cellStyle name="Note 2 5 2 3 2 3 3" xfId="20368"/>
    <cellStyle name="Note 2 5 2 3 2 3 4" xfId="20369"/>
    <cellStyle name="Note 2 5 2 3 2 3 5" xfId="20370"/>
    <cellStyle name="Note 2 5 2 3 2 3 6" xfId="20371"/>
    <cellStyle name="Note 2 5 2 3 2 4" xfId="20372"/>
    <cellStyle name="Note 2 5 2 3 2 4 2" xfId="20373"/>
    <cellStyle name="Note 2 5 2 3 2 4 3" xfId="20374"/>
    <cellStyle name="Note 2 5 2 3 2 4 4" xfId="20375"/>
    <cellStyle name="Note 2 5 2 3 2 4 5" xfId="20376"/>
    <cellStyle name="Note 2 5 2 3 2 4 6" xfId="20377"/>
    <cellStyle name="Note 2 5 2 3 2 5" xfId="20378"/>
    <cellStyle name="Note 2 5 2 3 2 6" xfId="20379"/>
    <cellStyle name="Note 2 5 2 3 2 7" xfId="20380"/>
    <cellStyle name="Note 2 5 2 3 2 8" xfId="20381"/>
    <cellStyle name="Note 2 5 2 3 2 9" xfId="20382"/>
    <cellStyle name="Note 2 5 2 3 3" xfId="20383"/>
    <cellStyle name="Note 2 5 2 3 3 2" xfId="20384"/>
    <cellStyle name="Note 2 5 2 3 3 2 2" xfId="20385"/>
    <cellStyle name="Note 2 5 2 3 3 2 3" xfId="20386"/>
    <cellStyle name="Note 2 5 2 3 3 2 4" xfId="20387"/>
    <cellStyle name="Note 2 5 2 3 3 2 5" xfId="20388"/>
    <cellStyle name="Note 2 5 2 3 3 2 6" xfId="20389"/>
    <cellStyle name="Note 2 5 2 3 3 3" xfId="20390"/>
    <cellStyle name="Note 2 5 2 3 3 3 2" xfId="20391"/>
    <cellStyle name="Note 2 5 2 3 3 3 3" xfId="20392"/>
    <cellStyle name="Note 2 5 2 3 3 3 4" xfId="20393"/>
    <cellStyle name="Note 2 5 2 3 3 3 5" xfId="20394"/>
    <cellStyle name="Note 2 5 2 3 3 3 6" xfId="20395"/>
    <cellStyle name="Note 2 5 2 3 3 4" xfId="20396"/>
    <cellStyle name="Note 2 5 2 3 3 5" xfId="20397"/>
    <cellStyle name="Note 2 5 2 3 3 6" xfId="20398"/>
    <cellStyle name="Note 2 5 2 3 3 7" xfId="20399"/>
    <cellStyle name="Note 2 5 2 3 3 8" xfId="20400"/>
    <cellStyle name="Note 2 5 2 3 4" xfId="20401"/>
    <cellStyle name="Note 2 5 2 3 4 2" xfId="20402"/>
    <cellStyle name="Note 2 5 2 3 4 3" xfId="20403"/>
    <cellStyle name="Note 2 5 2 3 4 4" xfId="20404"/>
    <cellStyle name="Note 2 5 2 3 4 5" xfId="20405"/>
    <cellStyle name="Note 2 5 2 3 4 6" xfId="20406"/>
    <cellStyle name="Note 2 5 2 3 5" xfId="20407"/>
    <cellStyle name="Note 2 5 2 3 5 2" xfId="20408"/>
    <cellStyle name="Note 2 5 2 3 5 3" xfId="20409"/>
    <cellStyle name="Note 2 5 2 3 5 4" xfId="20410"/>
    <cellStyle name="Note 2 5 2 3 5 5" xfId="20411"/>
    <cellStyle name="Note 2 5 2 3 5 6" xfId="20412"/>
    <cellStyle name="Note 2 5 2 3 6" xfId="20413"/>
    <cellStyle name="Note 2 5 2 3 7" xfId="20414"/>
    <cellStyle name="Note 2 5 2 3 8" xfId="20415"/>
    <cellStyle name="Note 2 5 2 3 9" xfId="20416"/>
    <cellStyle name="Note 2 5 2 4" xfId="20417"/>
    <cellStyle name="Note 2 5 2 4 2" xfId="20418"/>
    <cellStyle name="Note 2 5 2 4 2 2" xfId="20419"/>
    <cellStyle name="Note 2 5 2 4 2 2 2" xfId="20420"/>
    <cellStyle name="Note 2 5 2 4 2 2 3" xfId="20421"/>
    <cellStyle name="Note 2 5 2 4 2 2 4" xfId="20422"/>
    <cellStyle name="Note 2 5 2 4 2 2 5" xfId="20423"/>
    <cellStyle name="Note 2 5 2 4 2 2 6" xfId="20424"/>
    <cellStyle name="Note 2 5 2 4 2 3" xfId="20425"/>
    <cellStyle name="Note 2 5 2 4 2 3 2" xfId="20426"/>
    <cellStyle name="Note 2 5 2 4 2 3 3" xfId="20427"/>
    <cellStyle name="Note 2 5 2 4 2 3 4" xfId="20428"/>
    <cellStyle name="Note 2 5 2 4 2 3 5" xfId="20429"/>
    <cellStyle name="Note 2 5 2 4 2 3 6" xfId="20430"/>
    <cellStyle name="Note 2 5 2 4 2 4" xfId="20431"/>
    <cellStyle name="Note 2 5 2 4 2 5" xfId="20432"/>
    <cellStyle name="Note 2 5 2 4 2 6" xfId="20433"/>
    <cellStyle name="Note 2 5 2 4 2 7" xfId="20434"/>
    <cellStyle name="Note 2 5 2 4 2 8" xfId="20435"/>
    <cellStyle name="Note 2 5 2 4 3" xfId="20436"/>
    <cellStyle name="Note 2 5 2 4 3 2" xfId="20437"/>
    <cellStyle name="Note 2 5 2 4 3 3" xfId="20438"/>
    <cellStyle name="Note 2 5 2 4 3 4" xfId="20439"/>
    <cellStyle name="Note 2 5 2 4 3 5" xfId="20440"/>
    <cellStyle name="Note 2 5 2 4 3 6" xfId="20441"/>
    <cellStyle name="Note 2 5 2 4 4" xfId="20442"/>
    <cellStyle name="Note 2 5 2 4 4 2" xfId="20443"/>
    <cellStyle name="Note 2 5 2 4 4 3" xfId="20444"/>
    <cellStyle name="Note 2 5 2 4 4 4" xfId="20445"/>
    <cellStyle name="Note 2 5 2 4 4 5" xfId="20446"/>
    <cellStyle name="Note 2 5 2 4 4 6" xfId="20447"/>
    <cellStyle name="Note 2 5 2 4 5" xfId="20448"/>
    <cellStyle name="Note 2 5 2 4 6" xfId="20449"/>
    <cellStyle name="Note 2 5 2 4 7" xfId="20450"/>
    <cellStyle name="Note 2 5 2 4 8" xfId="20451"/>
    <cellStyle name="Note 2 5 2 4 9" xfId="20452"/>
    <cellStyle name="Note 2 5 2 5" xfId="20453"/>
    <cellStyle name="Note 2 5 2 5 2" xfId="20454"/>
    <cellStyle name="Note 2 5 2 5 2 2" xfId="20455"/>
    <cellStyle name="Note 2 5 2 5 2 3" xfId="20456"/>
    <cellStyle name="Note 2 5 2 5 2 4" xfId="20457"/>
    <cellStyle name="Note 2 5 2 5 2 5" xfId="20458"/>
    <cellStyle name="Note 2 5 2 5 2 6" xfId="20459"/>
    <cellStyle name="Note 2 5 2 5 3" xfId="20460"/>
    <cellStyle name="Note 2 5 2 5 3 2" xfId="20461"/>
    <cellStyle name="Note 2 5 2 5 3 3" xfId="20462"/>
    <cellStyle name="Note 2 5 2 5 3 4" xfId="20463"/>
    <cellStyle name="Note 2 5 2 5 3 5" xfId="20464"/>
    <cellStyle name="Note 2 5 2 5 3 6" xfId="20465"/>
    <cellStyle name="Note 2 5 2 5 4" xfId="20466"/>
    <cellStyle name="Note 2 5 2 5 5" xfId="20467"/>
    <cellStyle name="Note 2 5 2 5 6" xfId="20468"/>
    <cellStyle name="Note 2 5 2 5 7" xfId="20469"/>
    <cellStyle name="Note 2 5 2 5 8" xfId="20470"/>
    <cellStyle name="Note 2 5 2 6" xfId="20471"/>
    <cellStyle name="Note 2 5 2 6 2" xfId="20472"/>
    <cellStyle name="Note 2 5 2 6 3" xfId="20473"/>
    <cellStyle name="Note 2 5 2 6 4" xfId="20474"/>
    <cellStyle name="Note 2 5 2 6 5" xfId="20475"/>
    <cellStyle name="Note 2 5 2 6 6" xfId="20476"/>
    <cellStyle name="Note 2 5 2 7" xfId="20477"/>
    <cellStyle name="Note 2 5 2 7 2" xfId="20478"/>
    <cellStyle name="Note 2 5 2 7 3" xfId="20479"/>
    <cellStyle name="Note 2 5 2 7 4" xfId="20480"/>
    <cellStyle name="Note 2 5 2 7 5" xfId="20481"/>
    <cellStyle name="Note 2 5 2 7 6" xfId="20482"/>
    <cellStyle name="Note 2 5 2 8" xfId="20483"/>
    <cellStyle name="Note 2 5 2 9" xfId="20484"/>
    <cellStyle name="Note 2 5 3" xfId="20485"/>
    <cellStyle name="Note 2 5 3 10" xfId="20486"/>
    <cellStyle name="Note 2 5 3 11" xfId="20487"/>
    <cellStyle name="Note 2 5 3 2" xfId="20488"/>
    <cellStyle name="Note 2 5 3 2 2" xfId="20489"/>
    <cellStyle name="Note 2 5 3 2 2 2" xfId="20490"/>
    <cellStyle name="Note 2 5 3 2 2 2 2" xfId="20491"/>
    <cellStyle name="Note 2 5 3 2 2 2 3" xfId="20492"/>
    <cellStyle name="Note 2 5 3 2 2 2 4" xfId="20493"/>
    <cellStyle name="Note 2 5 3 2 2 2 5" xfId="20494"/>
    <cellStyle name="Note 2 5 3 2 2 2 6" xfId="20495"/>
    <cellStyle name="Note 2 5 3 2 2 3" xfId="20496"/>
    <cellStyle name="Note 2 5 3 2 2 3 2" xfId="20497"/>
    <cellStyle name="Note 2 5 3 2 2 3 3" xfId="20498"/>
    <cellStyle name="Note 2 5 3 2 2 3 4" xfId="20499"/>
    <cellStyle name="Note 2 5 3 2 2 3 5" xfId="20500"/>
    <cellStyle name="Note 2 5 3 2 2 3 6" xfId="20501"/>
    <cellStyle name="Note 2 5 3 2 2 4" xfId="20502"/>
    <cellStyle name="Note 2 5 3 2 2 5" xfId="20503"/>
    <cellStyle name="Note 2 5 3 2 2 6" xfId="20504"/>
    <cellStyle name="Note 2 5 3 2 2 7" xfId="20505"/>
    <cellStyle name="Note 2 5 3 2 2 8" xfId="20506"/>
    <cellStyle name="Note 2 5 3 2 3" xfId="20507"/>
    <cellStyle name="Note 2 5 3 2 3 2" xfId="20508"/>
    <cellStyle name="Note 2 5 3 2 3 3" xfId="20509"/>
    <cellStyle name="Note 2 5 3 2 3 4" xfId="20510"/>
    <cellStyle name="Note 2 5 3 2 3 5" xfId="20511"/>
    <cellStyle name="Note 2 5 3 2 3 6" xfId="20512"/>
    <cellStyle name="Note 2 5 3 2 4" xfId="20513"/>
    <cellStyle name="Note 2 5 3 2 4 2" xfId="20514"/>
    <cellStyle name="Note 2 5 3 2 4 3" xfId="20515"/>
    <cellStyle name="Note 2 5 3 2 4 4" xfId="20516"/>
    <cellStyle name="Note 2 5 3 2 4 5" xfId="20517"/>
    <cellStyle name="Note 2 5 3 2 4 6" xfId="20518"/>
    <cellStyle name="Note 2 5 3 2 5" xfId="20519"/>
    <cellStyle name="Note 2 5 3 2 6" xfId="20520"/>
    <cellStyle name="Note 2 5 3 2 7" xfId="20521"/>
    <cellStyle name="Note 2 5 3 2 8" xfId="20522"/>
    <cellStyle name="Note 2 5 3 2 9" xfId="20523"/>
    <cellStyle name="Note 2 5 3 3" xfId="20524"/>
    <cellStyle name="Note 2 5 3 3 2" xfId="20525"/>
    <cellStyle name="Note 2 5 3 3 2 2" xfId="20526"/>
    <cellStyle name="Note 2 5 3 3 2 2 2" xfId="20527"/>
    <cellStyle name="Note 2 5 3 3 2 2 3" xfId="20528"/>
    <cellStyle name="Note 2 5 3 3 2 2 4" xfId="20529"/>
    <cellStyle name="Note 2 5 3 3 2 2 5" xfId="20530"/>
    <cellStyle name="Note 2 5 3 3 2 2 6" xfId="20531"/>
    <cellStyle name="Note 2 5 3 3 2 3" xfId="20532"/>
    <cellStyle name="Note 2 5 3 3 2 3 2" xfId="20533"/>
    <cellStyle name="Note 2 5 3 3 2 3 3" xfId="20534"/>
    <cellStyle name="Note 2 5 3 3 2 3 4" xfId="20535"/>
    <cellStyle name="Note 2 5 3 3 2 3 5" xfId="20536"/>
    <cellStyle name="Note 2 5 3 3 2 3 6" xfId="20537"/>
    <cellStyle name="Note 2 5 3 3 2 4" xfId="20538"/>
    <cellStyle name="Note 2 5 3 3 2 5" xfId="20539"/>
    <cellStyle name="Note 2 5 3 3 2 6" xfId="20540"/>
    <cellStyle name="Note 2 5 3 3 2 7" xfId="20541"/>
    <cellStyle name="Note 2 5 3 3 2 8" xfId="20542"/>
    <cellStyle name="Note 2 5 3 3 3" xfId="20543"/>
    <cellStyle name="Note 2 5 3 3 3 2" xfId="20544"/>
    <cellStyle name="Note 2 5 3 3 3 3" xfId="20545"/>
    <cellStyle name="Note 2 5 3 3 3 4" xfId="20546"/>
    <cellStyle name="Note 2 5 3 3 3 5" xfId="20547"/>
    <cellStyle name="Note 2 5 3 3 3 6" xfId="20548"/>
    <cellStyle name="Note 2 5 3 3 4" xfId="20549"/>
    <cellStyle name="Note 2 5 3 3 4 2" xfId="20550"/>
    <cellStyle name="Note 2 5 3 3 4 3" xfId="20551"/>
    <cellStyle name="Note 2 5 3 3 4 4" xfId="20552"/>
    <cellStyle name="Note 2 5 3 3 4 5" xfId="20553"/>
    <cellStyle name="Note 2 5 3 3 4 6" xfId="20554"/>
    <cellStyle name="Note 2 5 3 3 5" xfId="20555"/>
    <cellStyle name="Note 2 5 3 3 6" xfId="20556"/>
    <cellStyle name="Note 2 5 3 3 7" xfId="20557"/>
    <cellStyle name="Note 2 5 3 3 8" xfId="20558"/>
    <cellStyle name="Note 2 5 3 3 9" xfId="20559"/>
    <cellStyle name="Note 2 5 3 4" xfId="20560"/>
    <cellStyle name="Note 2 5 3 4 2" xfId="20561"/>
    <cellStyle name="Note 2 5 3 4 2 2" xfId="20562"/>
    <cellStyle name="Note 2 5 3 4 2 3" xfId="20563"/>
    <cellStyle name="Note 2 5 3 4 2 4" xfId="20564"/>
    <cellStyle name="Note 2 5 3 4 2 5" xfId="20565"/>
    <cellStyle name="Note 2 5 3 4 2 6" xfId="20566"/>
    <cellStyle name="Note 2 5 3 4 3" xfId="20567"/>
    <cellStyle name="Note 2 5 3 4 3 2" xfId="20568"/>
    <cellStyle name="Note 2 5 3 4 3 3" xfId="20569"/>
    <cellStyle name="Note 2 5 3 4 3 4" xfId="20570"/>
    <cellStyle name="Note 2 5 3 4 3 5" xfId="20571"/>
    <cellStyle name="Note 2 5 3 4 3 6" xfId="20572"/>
    <cellStyle name="Note 2 5 3 4 4" xfId="20573"/>
    <cellStyle name="Note 2 5 3 4 5" xfId="20574"/>
    <cellStyle name="Note 2 5 3 4 6" xfId="20575"/>
    <cellStyle name="Note 2 5 3 4 7" xfId="20576"/>
    <cellStyle name="Note 2 5 3 4 8" xfId="20577"/>
    <cellStyle name="Note 2 5 3 5" xfId="20578"/>
    <cellStyle name="Note 2 5 3 5 2" xfId="20579"/>
    <cellStyle name="Note 2 5 3 5 3" xfId="20580"/>
    <cellStyle name="Note 2 5 3 5 4" xfId="20581"/>
    <cellStyle name="Note 2 5 3 5 5" xfId="20582"/>
    <cellStyle name="Note 2 5 3 5 6" xfId="20583"/>
    <cellStyle name="Note 2 5 3 6" xfId="20584"/>
    <cellStyle name="Note 2 5 3 6 2" xfId="20585"/>
    <cellStyle name="Note 2 5 3 6 3" xfId="20586"/>
    <cellStyle name="Note 2 5 3 6 4" xfId="20587"/>
    <cellStyle name="Note 2 5 3 6 5" xfId="20588"/>
    <cellStyle name="Note 2 5 3 6 6" xfId="20589"/>
    <cellStyle name="Note 2 5 3 7" xfId="20590"/>
    <cellStyle name="Note 2 5 3 8" xfId="20591"/>
    <cellStyle name="Note 2 5 3 9" xfId="20592"/>
    <cellStyle name="Note 2 5 4" xfId="20593"/>
    <cellStyle name="Note 2 5 4 10" xfId="20594"/>
    <cellStyle name="Note 2 5 4 2" xfId="20595"/>
    <cellStyle name="Note 2 5 4 2 2" xfId="20596"/>
    <cellStyle name="Note 2 5 4 2 2 2" xfId="20597"/>
    <cellStyle name="Note 2 5 4 2 2 2 2" xfId="20598"/>
    <cellStyle name="Note 2 5 4 2 2 2 3" xfId="20599"/>
    <cellStyle name="Note 2 5 4 2 2 2 4" xfId="20600"/>
    <cellStyle name="Note 2 5 4 2 2 2 5" xfId="20601"/>
    <cellStyle name="Note 2 5 4 2 2 2 6" xfId="20602"/>
    <cellStyle name="Note 2 5 4 2 2 3" xfId="20603"/>
    <cellStyle name="Note 2 5 4 2 2 3 2" xfId="20604"/>
    <cellStyle name="Note 2 5 4 2 2 3 3" xfId="20605"/>
    <cellStyle name="Note 2 5 4 2 2 3 4" xfId="20606"/>
    <cellStyle name="Note 2 5 4 2 2 3 5" xfId="20607"/>
    <cellStyle name="Note 2 5 4 2 2 3 6" xfId="20608"/>
    <cellStyle name="Note 2 5 4 2 2 4" xfId="20609"/>
    <cellStyle name="Note 2 5 4 2 2 5" xfId="20610"/>
    <cellStyle name="Note 2 5 4 2 2 6" xfId="20611"/>
    <cellStyle name="Note 2 5 4 2 2 7" xfId="20612"/>
    <cellStyle name="Note 2 5 4 2 2 8" xfId="20613"/>
    <cellStyle name="Note 2 5 4 2 3" xfId="20614"/>
    <cellStyle name="Note 2 5 4 2 3 2" xfId="20615"/>
    <cellStyle name="Note 2 5 4 2 3 3" xfId="20616"/>
    <cellStyle name="Note 2 5 4 2 3 4" xfId="20617"/>
    <cellStyle name="Note 2 5 4 2 3 5" xfId="20618"/>
    <cellStyle name="Note 2 5 4 2 3 6" xfId="20619"/>
    <cellStyle name="Note 2 5 4 2 4" xfId="20620"/>
    <cellStyle name="Note 2 5 4 2 4 2" xfId="20621"/>
    <cellStyle name="Note 2 5 4 2 4 3" xfId="20622"/>
    <cellStyle name="Note 2 5 4 2 4 4" xfId="20623"/>
    <cellStyle name="Note 2 5 4 2 4 5" xfId="20624"/>
    <cellStyle name="Note 2 5 4 2 4 6" xfId="20625"/>
    <cellStyle name="Note 2 5 4 2 5" xfId="20626"/>
    <cellStyle name="Note 2 5 4 2 6" xfId="20627"/>
    <cellStyle name="Note 2 5 4 2 7" xfId="20628"/>
    <cellStyle name="Note 2 5 4 2 8" xfId="20629"/>
    <cellStyle name="Note 2 5 4 2 9" xfId="20630"/>
    <cellStyle name="Note 2 5 4 3" xfId="20631"/>
    <cellStyle name="Note 2 5 4 3 2" xfId="20632"/>
    <cellStyle name="Note 2 5 4 3 2 2" xfId="20633"/>
    <cellStyle name="Note 2 5 4 3 2 3" xfId="20634"/>
    <cellStyle name="Note 2 5 4 3 2 4" xfId="20635"/>
    <cellStyle name="Note 2 5 4 3 2 5" xfId="20636"/>
    <cellStyle name="Note 2 5 4 3 2 6" xfId="20637"/>
    <cellStyle name="Note 2 5 4 3 3" xfId="20638"/>
    <cellStyle name="Note 2 5 4 3 3 2" xfId="20639"/>
    <cellStyle name="Note 2 5 4 3 3 3" xfId="20640"/>
    <cellStyle name="Note 2 5 4 3 3 4" xfId="20641"/>
    <cellStyle name="Note 2 5 4 3 3 5" xfId="20642"/>
    <cellStyle name="Note 2 5 4 3 3 6" xfId="20643"/>
    <cellStyle name="Note 2 5 4 3 4" xfId="20644"/>
    <cellStyle name="Note 2 5 4 3 5" xfId="20645"/>
    <cellStyle name="Note 2 5 4 3 6" xfId="20646"/>
    <cellStyle name="Note 2 5 4 3 7" xfId="20647"/>
    <cellStyle name="Note 2 5 4 3 8" xfId="20648"/>
    <cellStyle name="Note 2 5 4 4" xfId="20649"/>
    <cellStyle name="Note 2 5 4 4 2" xfId="20650"/>
    <cellStyle name="Note 2 5 4 4 3" xfId="20651"/>
    <cellStyle name="Note 2 5 4 4 4" xfId="20652"/>
    <cellStyle name="Note 2 5 4 4 5" xfId="20653"/>
    <cellStyle name="Note 2 5 4 4 6" xfId="20654"/>
    <cellStyle name="Note 2 5 4 5" xfId="20655"/>
    <cellStyle name="Note 2 5 4 5 2" xfId="20656"/>
    <cellStyle name="Note 2 5 4 5 3" xfId="20657"/>
    <cellStyle name="Note 2 5 4 5 4" xfId="20658"/>
    <cellStyle name="Note 2 5 4 5 5" xfId="20659"/>
    <cellStyle name="Note 2 5 4 5 6" xfId="20660"/>
    <cellStyle name="Note 2 5 4 6" xfId="20661"/>
    <cellStyle name="Note 2 5 4 7" xfId="20662"/>
    <cellStyle name="Note 2 5 4 8" xfId="20663"/>
    <cellStyle name="Note 2 5 4 9" xfId="20664"/>
    <cellStyle name="Note 2 5 5" xfId="20665"/>
    <cellStyle name="Note 2 5 5 2" xfId="20666"/>
    <cellStyle name="Note 2 5 5 2 2" xfId="20667"/>
    <cellStyle name="Note 2 5 5 2 2 2" xfId="20668"/>
    <cellStyle name="Note 2 5 5 2 2 3" xfId="20669"/>
    <cellStyle name="Note 2 5 5 2 2 4" xfId="20670"/>
    <cellStyle name="Note 2 5 5 2 2 5" xfId="20671"/>
    <cellStyle name="Note 2 5 5 2 2 6" xfId="20672"/>
    <cellStyle name="Note 2 5 5 2 3" xfId="20673"/>
    <cellStyle name="Note 2 5 5 2 3 2" xfId="20674"/>
    <cellStyle name="Note 2 5 5 2 3 3" xfId="20675"/>
    <cellStyle name="Note 2 5 5 2 3 4" xfId="20676"/>
    <cellStyle name="Note 2 5 5 2 3 5" xfId="20677"/>
    <cellStyle name="Note 2 5 5 2 3 6" xfId="20678"/>
    <cellStyle name="Note 2 5 5 2 4" xfId="20679"/>
    <cellStyle name="Note 2 5 5 2 5" xfId="20680"/>
    <cellStyle name="Note 2 5 5 2 6" xfId="20681"/>
    <cellStyle name="Note 2 5 5 2 7" xfId="20682"/>
    <cellStyle name="Note 2 5 5 2 8" xfId="20683"/>
    <cellStyle name="Note 2 5 5 3" xfId="20684"/>
    <cellStyle name="Note 2 5 5 3 2" xfId="20685"/>
    <cellStyle name="Note 2 5 5 3 3" xfId="20686"/>
    <cellStyle name="Note 2 5 5 3 4" xfId="20687"/>
    <cellStyle name="Note 2 5 5 3 5" xfId="20688"/>
    <cellStyle name="Note 2 5 5 3 6" xfId="20689"/>
    <cellStyle name="Note 2 5 5 4" xfId="20690"/>
    <cellStyle name="Note 2 5 5 4 2" xfId="20691"/>
    <cellStyle name="Note 2 5 5 4 3" xfId="20692"/>
    <cellStyle name="Note 2 5 5 4 4" xfId="20693"/>
    <cellStyle name="Note 2 5 5 4 5" xfId="20694"/>
    <cellStyle name="Note 2 5 5 4 6" xfId="20695"/>
    <cellStyle name="Note 2 5 5 5" xfId="20696"/>
    <cellStyle name="Note 2 5 5 6" xfId="20697"/>
    <cellStyle name="Note 2 5 5 7" xfId="20698"/>
    <cellStyle name="Note 2 5 5 8" xfId="20699"/>
    <cellStyle name="Note 2 5 5 9" xfId="20700"/>
    <cellStyle name="Note 2 5 6" xfId="20701"/>
    <cellStyle name="Note 2 5 6 2" xfId="20702"/>
    <cellStyle name="Note 2 5 6 2 2" xfId="20703"/>
    <cellStyle name="Note 2 5 6 2 3" xfId="20704"/>
    <cellStyle name="Note 2 5 6 2 4" xfId="20705"/>
    <cellStyle name="Note 2 5 6 2 5" xfId="20706"/>
    <cellStyle name="Note 2 5 6 2 6" xfId="20707"/>
    <cellStyle name="Note 2 5 6 3" xfId="20708"/>
    <cellStyle name="Note 2 5 6 3 2" xfId="20709"/>
    <cellStyle name="Note 2 5 6 3 3" xfId="20710"/>
    <cellStyle name="Note 2 5 6 3 4" xfId="20711"/>
    <cellStyle name="Note 2 5 6 3 5" xfId="20712"/>
    <cellStyle name="Note 2 5 6 3 6" xfId="20713"/>
    <cellStyle name="Note 2 5 6 4" xfId="20714"/>
    <cellStyle name="Note 2 5 6 5" xfId="20715"/>
    <cellStyle name="Note 2 5 6 6" xfId="20716"/>
    <cellStyle name="Note 2 5 6 7" xfId="20717"/>
    <cellStyle name="Note 2 5 6 8" xfId="20718"/>
    <cellStyle name="Note 2 5 7" xfId="20719"/>
    <cellStyle name="Note 2 5 7 2" xfId="20720"/>
    <cellStyle name="Note 2 5 7 3" xfId="20721"/>
    <cellStyle name="Note 2 5 7 4" xfId="20722"/>
    <cellStyle name="Note 2 5 7 5" xfId="20723"/>
    <cellStyle name="Note 2 5 7 6" xfId="20724"/>
    <cellStyle name="Note 2 5 8" xfId="20725"/>
    <cellStyle name="Note 2 5 8 2" xfId="20726"/>
    <cellStyle name="Note 2 5 8 3" xfId="20727"/>
    <cellStyle name="Note 2 5 8 4" xfId="20728"/>
    <cellStyle name="Note 2 5 8 5" xfId="20729"/>
    <cellStyle name="Note 2 5 8 6" xfId="20730"/>
    <cellStyle name="Note 2 5 9" xfId="20731"/>
    <cellStyle name="Note 2 6" xfId="20732"/>
    <cellStyle name="Note 2 6 10" xfId="20733"/>
    <cellStyle name="Note 2 6 11" xfId="20734"/>
    <cellStyle name="Note 2 6 12" xfId="20735"/>
    <cellStyle name="Note 2 6 2" xfId="20736"/>
    <cellStyle name="Note 2 6 2 10" xfId="20737"/>
    <cellStyle name="Note 2 6 2 11" xfId="20738"/>
    <cellStyle name="Note 2 6 2 2" xfId="20739"/>
    <cellStyle name="Note 2 6 2 2 2" xfId="20740"/>
    <cellStyle name="Note 2 6 2 2 2 2" xfId="20741"/>
    <cellStyle name="Note 2 6 2 2 2 2 2" xfId="20742"/>
    <cellStyle name="Note 2 6 2 2 2 2 3" xfId="20743"/>
    <cellStyle name="Note 2 6 2 2 2 2 4" xfId="20744"/>
    <cellStyle name="Note 2 6 2 2 2 2 5" xfId="20745"/>
    <cellStyle name="Note 2 6 2 2 2 2 6" xfId="20746"/>
    <cellStyle name="Note 2 6 2 2 2 3" xfId="20747"/>
    <cellStyle name="Note 2 6 2 2 2 3 2" xfId="20748"/>
    <cellStyle name="Note 2 6 2 2 2 3 3" xfId="20749"/>
    <cellStyle name="Note 2 6 2 2 2 3 4" xfId="20750"/>
    <cellStyle name="Note 2 6 2 2 2 3 5" xfId="20751"/>
    <cellStyle name="Note 2 6 2 2 2 3 6" xfId="20752"/>
    <cellStyle name="Note 2 6 2 2 2 4" xfId="20753"/>
    <cellStyle name="Note 2 6 2 2 2 5" xfId="20754"/>
    <cellStyle name="Note 2 6 2 2 2 6" xfId="20755"/>
    <cellStyle name="Note 2 6 2 2 2 7" xfId="20756"/>
    <cellStyle name="Note 2 6 2 2 2 8" xfId="20757"/>
    <cellStyle name="Note 2 6 2 2 3" xfId="20758"/>
    <cellStyle name="Note 2 6 2 2 3 2" xfId="20759"/>
    <cellStyle name="Note 2 6 2 2 3 3" xfId="20760"/>
    <cellStyle name="Note 2 6 2 2 3 4" xfId="20761"/>
    <cellStyle name="Note 2 6 2 2 3 5" xfId="20762"/>
    <cellStyle name="Note 2 6 2 2 3 6" xfId="20763"/>
    <cellStyle name="Note 2 6 2 2 4" xfId="20764"/>
    <cellStyle name="Note 2 6 2 2 4 2" xfId="20765"/>
    <cellStyle name="Note 2 6 2 2 4 3" xfId="20766"/>
    <cellStyle name="Note 2 6 2 2 4 4" xfId="20767"/>
    <cellStyle name="Note 2 6 2 2 4 5" xfId="20768"/>
    <cellStyle name="Note 2 6 2 2 4 6" xfId="20769"/>
    <cellStyle name="Note 2 6 2 2 5" xfId="20770"/>
    <cellStyle name="Note 2 6 2 2 6" xfId="20771"/>
    <cellStyle name="Note 2 6 2 2 7" xfId="20772"/>
    <cellStyle name="Note 2 6 2 2 8" xfId="20773"/>
    <cellStyle name="Note 2 6 2 2 9" xfId="20774"/>
    <cellStyle name="Note 2 6 2 3" xfId="20775"/>
    <cellStyle name="Note 2 6 2 3 2" xfId="20776"/>
    <cellStyle name="Note 2 6 2 3 2 2" xfId="20777"/>
    <cellStyle name="Note 2 6 2 3 2 2 2" xfId="20778"/>
    <cellStyle name="Note 2 6 2 3 2 2 3" xfId="20779"/>
    <cellStyle name="Note 2 6 2 3 2 2 4" xfId="20780"/>
    <cellStyle name="Note 2 6 2 3 2 2 5" xfId="20781"/>
    <cellStyle name="Note 2 6 2 3 2 2 6" xfId="20782"/>
    <cellStyle name="Note 2 6 2 3 2 3" xfId="20783"/>
    <cellStyle name="Note 2 6 2 3 2 3 2" xfId="20784"/>
    <cellStyle name="Note 2 6 2 3 2 3 3" xfId="20785"/>
    <cellStyle name="Note 2 6 2 3 2 3 4" xfId="20786"/>
    <cellStyle name="Note 2 6 2 3 2 3 5" xfId="20787"/>
    <cellStyle name="Note 2 6 2 3 2 3 6" xfId="20788"/>
    <cellStyle name="Note 2 6 2 3 2 4" xfId="20789"/>
    <cellStyle name="Note 2 6 2 3 2 5" xfId="20790"/>
    <cellStyle name="Note 2 6 2 3 2 6" xfId="20791"/>
    <cellStyle name="Note 2 6 2 3 2 7" xfId="20792"/>
    <cellStyle name="Note 2 6 2 3 2 8" xfId="20793"/>
    <cellStyle name="Note 2 6 2 3 3" xfId="20794"/>
    <cellStyle name="Note 2 6 2 3 3 2" xfId="20795"/>
    <cellStyle name="Note 2 6 2 3 3 3" xfId="20796"/>
    <cellStyle name="Note 2 6 2 3 3 4" xfId="20797"/>
    <cellStyle name="Note 2 6 2 3 3 5" xfId="20798"/>
    <cellStyle name="Note 2 6 2 3 3 6" xfId="20799"/>
    <cellStyle name="Note 2 6 2 3 4" xfId="20800"/>
    <cellStyle name="Note 2 6 2 3 4 2" xfId="20801"/>
    <cellStyle name="Note 2 6 2 3 4 3" xfId="20802"/>
    <cellStyle name="Note 2 6 2 3 4 4" xfId="20803"/>
    <cellStyle name="Note 2 6 2 3 4 5" xfId="20804"/>
    <cellStyle name="Note 2 6 2 3 4 6" xfId="20805"/>
    <cellStyle name="Note 2 6 2 3 5" xfId="20806"/>
    <cellStyle name="Note 2 6 2 3 6" xfId="20807"/>
    <cellStyle name="Note 2 6 2 3 7" xfId="20808"/>
    <cellStyle name="Note 2 6 2 3 8" xfId="20809"/>
    <cellStyle name="Note 2 6 2 3 9" xfId="20810"/>
    <cellStyle name="Note 2 6 2 4" xfId="20811"/>
    <cellStyle name="Note 2 6 2 4 2" xfId="20812"/>
    <cellStyle name="Note 2 6 2 4 2 2" xfId="20813"/>
    <cellStyle name="Note 2 6 2 4 2 3" xfId="20814"/>
    <cellStyle name="Note 2 6 2 4 2 4" xfId="20815"/>
    <cellStyle name="Note 2 6 2 4 2 5" xfId="20816"/>
    <cellStyle name="Note 2 6 2 4 2 6" xfId="20817"/>
    <cellStyle name="Note 2 6 2 4 3" xfId="20818"/>
    <cellStyle name="Note 2 6 2 4 3 2" xfId="20819"/>
    <cellStyle name="Note 2 6 2 4 3 3" xfId="20820"/>
    <cellStyle name="Note 2 6 2 4 3 4" xfId="20821"/>
    <cellStyle name="Note 2 6 2 4 3 5" xfId="20822"/>
    <cellStyle name="Note 2 6 2 4 3 6" xfId="20823"/>
    <cellStyle name="Note 2 6 2 4 4" xfId="20824"/>
    <cellStyle name="Note 2 6 2 4 5" xfId="20825"/>
    <cellStyle name="Note 2 6 2 4 6" xfId="20826"/>
    <cellStyle name="Note 2 6 2 4 7" xfId="20827"/>
    <cellStyle name="Note 2 6 2 4 8" xfId="20828"/>
    <cellStyle name="Note 2 6 2 5" xfId="20829"/>
    <cellStyle name="Note 2 6 2 5 2" xfId="20830"/>
    <cellStyle name="Note 2 6 2 5 3" xfId="20831"/>
    <cellStyle name="Note 2 6 2 5 4" xfId="20832"/>
    <cellStyle name="Note 2 6 2 5 5" xfId="20833"/>
    <cellStyle name="Note 2 6 2 5 6" xfId="20834"/>
    <cellStyle name="Note 2 6 2 6" xfId="20835"/>
    <cellStyle name="Note 2 6 2 6 2" xfId="20836"/>
    <cellStyle name="Note 2 6 2 6 3" xfId="20837"/>
    <cellStyle name="Note 2 6 2 6 4" xfId="20838"/>
    <cellStyle name="Note 2 6 2 6 5" xfId="20839"/>
    <cellStyle name="Note 2 6 2 6 6" xfId="20840"/>
    <cellStyle name="Note 2 6 2 7" xfId="20841"/>
    <cellStyle name="Note 2 6 2 8" xfId="20842"/>
    <cellStyle name="Note 2 6 2 9" xfId="20843"/>
    <cellStyle name="Note 2 6 3" xfId="20844"/>
    <cellStyle name="Note 2 6 3 10" xfId="20845"/>
    <cellStyle name="Note 2 6 3 2" xfId="20846"/>
    <cellStyle name="Note 2 6 3 2 2" xfId="20847"/>
    <cellStyle name="Note 2 6 3 2 2 2" xfId="20848"/>
    <cellStyle name="Note 2 6 3 2 2 2 2" xfId="20849"/>
    <cellStyle name="Note 2 6 3 2 2 2 3" xfId="20850"/>
    <cellStyle name="Note 2 6 3 2 2 2 4" xfId="20851"/>
    <cellStyle name="Note 2 6 3 2 2 2 5" xfId="20852"/>
    <cellStyle name="Note 2 6 3 2 2 2 6" xfId="20853"/>
    <cellStyle name="Note 2 6 3 2 2 3" xfId="20854"/>
    <cellStyle name="Note 2 6 3 2 2 3 2" xfId="20855"/>
    <cellStyle name="Note 2 6 3 2 2 3 3" xfId="20856"/>
    <cellStyle name="Note 2 6 3 2 2 3 4" xfId="20857"/>
    <cellStyle name="Note 2 6 3 2 2 3 5" xfId="20858"/>
    <cellStyle name="Note 2 6 3 2 2 3 6" xfId="20859"/>
    <cellStyle name="Note 2 6 3 2 2 4" xfId="20860"/>
    <cellStyle name="Note 2 6 3 2 2 5" xfId="20861"/>
    <cellStyle name="Note 2 6 3 2 2 6" xfId="20862"/>
    <cellStyle name="Note 2 6 3 2 2 7" xfId="20863"/>
    <cellStyle name="Note 2 6 3 2 2 8" xfId="20864"/>
    <cellStyle name="Note 2 6 3 2 3" xfId="20865"/>
    <cellStyle name="Note 2 6 3 2 3 2" xfId="20866"/>
    <cellStyle name="Note 2 6 3 2 3 3" xfId="20867"/>
    <cellStyle name="Note 2 6 3 2 3 4" xfId="20868"/>
    <cellStyle name="Note 2 6 3 2 3 5" xfId="20869"/>
    <cellStyle name="Note 2 6 3 2 3 6" xfId="20870"/>
    <cellStyle name="Note 2 6 3 2 4" xfId="20871"/>
    <cellStyle name="Note 2 6 3 2 4 2" xfId="20872"/>
    <cellStyle name="Note 2 6 3 2 4 3" xfId="20873"/>
    <cellStyle name="Note 2 6 3 2 4 4" xfId="20874"/>
    <cellStyle name="Note 2 6 3 2 4 5" xfId="20875"/>
    <cellStyle name="Note 2 6 3 2 4 6" xfId="20876"/>
    <cellStyle name="Note 2 6 3 2 5" xfId="20877"/>
    <cellStyle name="Note 2 6 3 2 6" xfId="20878"/>
    <cellStyle name="Note 2 6 3 2 7" xfId="20879"/>
    <cellStyle name="Note 2 6 3 2 8" xfId="20880"/>
    <cellStyle name="Note 2 6 3 2 9" xfId="20881"/>
    <cellStyle name="Note 2 6 3 3" xfId="20882"/>
    <cellStyle name="Note 2 6 3 3 2" xfId="20883"/>
    <cellStyle name="Note 2 6 3 3 2 2" xfId="20884"/>
    <cellStyle name="Note 2 6 3 3 2 3" xfId="20885"/>
    <cellStyle name="Note 2 6 3 3 2 4" xfId="20886"/>
    <cellStyle name="Note 2 6 3 3 2 5" xfId="20887"/>
    <cellStyle name="Note 2 6 3 3 2 6" xfId="20888"/>
    <cellStyle name="Note 2 6 3 3 3" xfId="20889"/>
    <cellStyle name="Note 2 6 3 3 3 2" xfId="20890"/>
    <cellStyle name="Note 2 6 3 3 3 3" xfId="20891"/>
    <cellStyle name="Note 2 6 3 3 3 4" xfId="20892"/>
    <cellStyle name="Note 2 6 3 3 3 5" xfId="20893"/>
    <cellStyle name="Note 2 6 3 3 3 6" xfId="20894"/>
    <cellStyle name="Note 2 6 3 3 4" xfId="20895"/>
    <cellStyle name="Note 2 6 3 3 5" xfId="20896"/>
    <cellStyle name="Note 2 6 3 3 6" xfId="20897"/>
    <cellStyle name="Note 2 6 3 3 7" xfId="20898"/>
    <cellStyle name="Note 2 6 3 3 8" xfId="20899"/>
    <cellStyle name="Note 2 6 3 4" xfId="20900"/>
    <cellStyle name="Note 2 6 3 4 2" xfId="20901"/>
    <cellStyle name="Note 2 6 3 4 3" xfId="20902"/>
    <cellStyle name="Note 2 6 3 4 4" xfId="20903"/>
    <cellStyle name="Note 2 6 3 4 5" xfId="20904"/>
    <cellStyle name="Note 2 6 3 4 6" xfId="20905"/>
    <cellStyle name="Note 2 6 3 5" xfId="20906"/>
    <cellStyle name="Note 2 6 3 5 2" xfId="20907"/>
    <cellStyle name="Note 2 6 3 5 3" xfId="20908"/>
    <cellStyle name="Note 2 6 3 5 4" xfId="20909"/>
    <cellStyle name="Note 2 6 3 5 5" xfId="20910"/>
    <cellStyle name="Note 2 6 3 5 6" xfId="20911"/>
    <cellStyle name="Note 2 6 3 6" xfId="20912"/>
    <cellStyle name="Note 2 6 3 7" xfId="20913"/>
    <cellStyle name="Note 2 6 3 8" xfId="20914"/>
    <cellStyle name="Note 2 6 3 9" xfId="20915"/>
    <cellStyle name="Note 2 6 4" xfId="20916"/>
    <cellStyle name="Note 2 6 4 2" xfId="20917"/>
    <cellStyle name="Note 2 6 4 2 2" xfId="20918"/>
    <cellStyle name="Note 2 6 4 2 2 2" xfId="20919"/>
    <cellStyle name="Note 2 6 4 2 2 3" xfId="20920"/>
    <cellStyle name="Note 2 6 4 2 2 4" xfId="20921"/>
    <cellStyle name="Note 2 6 4 2 2 5" xfId="20922"/>
    <cellStyle name="Note 2 6 4 2 2 6" xfId="20923"/>
    <cellStyle name="Note 2 6 4 2 3" xfId="20924"/>
    <cellStyle name="Note 2 6 4 2 3 2" xfId="20925"/>
    <cellStyle name="Note 2 6 4 2 3 3" xfId="20926"/>
    <cellStyle name="Note 2 6 4 2 3 4" xfId="20927"/>
    <cellStyle name="Note 2 6 4 2 3 5" xfId="20928"/>
    <cellStyle name="Note 2 6 4 2 3 6" xfId="20929"/>
    <cellStyle name="Note 2 6 4 2 4" xfId="20930"/>
    <cellStyle name="Note 2 6 4 2 5" xfId="20931"/>
    <cellStyle name="Note 2 6 4 2 6" xfId="20932"/>
    <cellStyle name="Note 2 6 4 2 7" xfId="20933"/>
    <cellStyle name="Note 2 6 4 2 8" xfId="20934"/>
    <cellStyle name="Note 2 6 4 3" xfId="20935"/>
    <cellStyle name="Note 2 6 4 3 2" xfId="20936"/>
    <cellStyle name="Note 2 6 4 3 3" xfId="20937"/>
    <cellStyle name="Note 2 6 4 3 4" xfId="20938"/>
    <cellStyle name="Note 2 6 4 3 5" xfId="20939"/>
    <cellStyle name="Note 2 6 4 3 6" xfId="20940"/>
    <cellStyle name="Note 2 6 4 4" xfId="20941"/>
    <cellStyle name="Note 2 6 4 4 2" xfId="20942"/>
    <cellStyle name="Note 2 6 4 4 3" xfId="20943"/>
    <cellStyle name="Note 2 6 4 4 4" xfId="20944"/>
    <cellStyle name="Note 2 6 4 4 5" xfId="20945"/>
    <cellStyle name="Note 2 6 4 4 6" xfId="20946"/>
    <cellStyle name="Note 2 6 4 5" xfId="20947"/>
    <cellStyle name="Note 2 6 4 6" xfId="20948"/>
    <cellStyle name="Note 2 6 4 7" xfId="20949"/>
    <cellStyle name="Note 2 6 4 8" xfId="20950"/>
    <cellStyle name="Note 2 6 4 9" xfId="20951"/>
    <cellStyle name="Note 2 6 5" xfId="20952"/>
    <cellStyle name="Note 2 6 5 2" xfId="20953"/>
    <cellStyle name="Note 2 6 5 2 2" xfId="20954"/>
    <cellStyle name="Note 2 6 5 2 3" xfId="20955"/>
    <cellStyle name="Note 2 6 5 2 4" xfId="20956"/>
    <cellStyle name="Note 2 6 5 2 5" xfId="20957"/>
    <cellStyle name="Note 2 6 5 2 6" xfId="20958"/>
    <cellStyle name="Note 2 6 5 3" xfId="20959"/>
    <cellStyle name="Note 2 6 5 3 2" xfId="20960"/>
    <cellStyle name="Note 2 6 5 3 3" xfId="20961"/>
    <cellStyle name="Note 2 6 5 3 4" xfId="20962"/>
    <cellStyle name="Note 2 6 5 3 5" xfId="20963"/>
    <cellStyle name="Note 2 6 5 3 6" xfId="20964"/>
    <cellStyle name="Note 2 6 5 4" xfId="20965"/>
    <cellStyle name="Note 2 6 5 5" xfId="20966"/>
    <cellStyle name="Note 2 6 5 6" xfId="20967"/>
    <cellStyle name="Note 2 6 5 7" xfId="20968"/>
    <cellStyle name="Note 2 6 5 8" xfId="20969"/>
    <cellStyle name="Note 2 6 6" xfId="20970"/>
    <cellStyle name="Note 2 6 6 2" xfId="20971"/>
    <cellStyle name="Note 2 6 6 3" xfId="20972"/>
    <cellStyle name="Note 2 6 6 4" xfId="20973"/>
    <cellStyle name="Note 2 6 6 5" xfId="20974"/>
    <cellStyle name="Note 2 6 6 6" xfId="20975"/>
    <cellStyle name="Note 2 6 7" xfId="20976"/>
    <cellStyle name="Note 2 6 7 2" xfId="20977"/>
    <cellStyle name="Note 2 6 7 3" xfId="20978"/>
    <cellStyle name="Note 2 6 7 4" xfId="20979"/>
    <cellStyle name="Note 2 6 7 5" xfId="20980"/>
    <cellStyle name="Note 2 6 7 6" xfId="20981"/>
    <cellStyle name="Note 2 6 8" xfId="20982"/>
    <cellStyle name="Note 2 6 9" xfId="20983"/>
    <cellStyle name="Note 2 7" xfId="20984"/>
    <cellStyle name="Note 2 7 10" xfId="20985"/>
    <cellStyle name="Note 2 7 11" xfId="20986"/>
    <cellStyle name="Note 2 7 2" xfId="20987"/>
    <cellStyle name="Note 2 7 2 2" xfId="20988"/>
    <cellStyle name="Note 2 7 2 2 2" xfId="20989"/>
    <cellStyle name="Note 2 7 2 2 2 2" xfId="20990"/>
    <cellStyle name="Note 2 7 2 2 2 3" xfId="20991"/>
    <cellStyle name="Note 2 7 2 2 2 4" xfId="20992"/>
    <cellStyle name="Note 2 7 2 2 2 5" xfId="20993"/>
    <cellStyle name="Note 2 7 2 2 2 6" xfId="20994"/>
    <cellStyle name="Note 2 7 2 2 3" xfId="20995"/>
    <cellStyle name="Note 2 7 2 2 3 2" xfId="20996"/>
    <cellStyle name="Note 2 7 2 2 3 3" xfId="20997"/>
    <cellStyle name="Note 2 7 2 2 3 4" xfId="20998"/>
    <cellStyle name="Note 2 7 2 2 3 5" xfId="20999"/>
    <cellStyle name="Note 2 7 2 2 3 6" xfId="21000"/>
    <cellStyle name="Note 2 7 2 2 4" xfId="21001"/>
    <cellStyle name="Note 2 7 2 2 5" xfId="21002"/>
    <cellStyle name="Note 2 7 2 2 6" xfId="21003"/>
    <cellStyle name="Note 2 7 2 2 7" xfId="21004"/>
    <cellStyle name="Note 2 7 2 2 8" xfId="21005"/>
    <cellStyle name="Note 2 7 2 3" xfId="21006"/>
    <cellStyle name="Note 2 7 2 3 2" xfId="21007"/>
    <cellStyle name="Note 2 7 2 3 3" xfId="21008"/>
    <cellStyle name="Note 2 7 2 3 4" xfId="21009"/>
    <cellStyle name="Note 2 7 2 3 5" xfId="21010"/>
    <cellStyle name="Note 2 7 2 3 6" xfId="21011"/>
    <cellStyle name="Note 2 7 2 4" xfId="21012"/>
    <cellStyle name="Note 2 7 2 4 2" xfId="21013"/>
    <cellStyle name="Note 2 7 2 4 3" xfId="21014"/>
    <cellStyle name="Note 2 7 2 4 4" xfId="21015"/>
    <cellStyle name="Note 2 7 2 4 5" xfId="21016"/>
    <cellStyle name="Note 2 7 2 4 6" xfId="21017"/>
    <cellStyle name="Note 2 7 2 5" xfId="21018"/>
    <cellStyle name="Note 2 7 2 6" xfId="21019"/>
    <cellStyle name="Note 2 7 2 7" xfId="21020"/>
    <cellStyle name="Note 2 7 2 8" xfId="21021"/>
    <cellStyle name="Note 2 7 2 9" xfId="21022"/>
    <cellStyle name="Note 2 7 3" xfId="21023"/>
    <cellStyle name="Note 2 7 3 2" xfId="21024"/>
    <cellStyle name="Note 2 7 3 2 2" xfId="21025"/>
    <cellStyle name="Note 2 7 3 2 2 2" xfId="21026"/>
    <cellStyle name="Note 2 7 3 2 2 3" xfId="21027"/>
    <cellStyle name="Note 2 7 3 2 2 4" xfId="21028"/>
    <cellStyle name="Note 2 7 3 2 2 5" xfId="21029"/>
    <cellStyle name="Note 2 7 3 2 2 6" xfId="21030"/>
    <cellStyle name="Note 2 7 3 2 3" xfId="21031"/>
    <cellStyle name="Note 2 7 3 2 3 2" xfId="21032"/>
    <cellStyle name="Note 2 7 3 2 3 3" xfId="21033"/>
    <cellStyle name="Note 2 7 3 2 3 4" xfId="21034"/>
    <cellStyle name="Note 2 7 3 2 3 5" xfId="21035"/>
    <cellStyle name="Note 2 7 3 2 3 6" xfId="21036"/>
    <cellStyle name="Note 2 7 3 2 4" xfId="21037"/>
    <cellStyle name="Note 2 7 3 2 5" xfId="21038"/>
    <cellStyle name="Note 2 7 3 2 6" xfId="21039"/>
    <cellStyle name="Note 2 7 3 2 7" xfId="21040"/>
    <cellStyle name="Note 2 7 3 2 8" xfId="21041"/>
    <cellStyle name="Note 2 7 3 3" xfId="21042"/>
    <cellStyle name="Note 2 7 3 3 2" xfId="21043"/>
    <cellStyle name="Note 2 7 3 3 3" xfId="21044"/>
    <cellStyle name="Note 2 7 3 3 4" xfId="21045"/>
    <cellStyle name="Note 2 7 3 3 5" xfId="21046"/>
    <cellStyle name="Note 2 7 3 3 6" xfId="21047"/>
    <cellStyle name="Note 2 7 3 4" xfId="21048"/>
    <cellStyle name="Note 2 7 3 4 2" xfId="21049"/>
    <cellStyle name="Note 2 7 3 4 3" xfId="21050"/>
    <cellStyle name="Note 2 7 3 4 4" xfId="21051"/>
    <cellStyle name="Note 2 7 3 4 5" xfId="21052"/>
    <cellStyle name="Note 2 7 3 4 6" xfId="21053"/>
    <cellStyle name="Note 2 7 3 5" xfId="21054"/>
    <cellStyle name="Note 2 7 3 6" xfId="21055"/>
    <cellStyle name="Note 2 7 3 7" xfId="21056"/>
    <cellStyle name="Note 2 7 3 8" xfId="21057"/>
    <cellStyle name="Note 2 7 3 9" xfId="21058"/>
    <cellStyle name="Note 2 7 4" xfId="21059"/>
    <cellStyle name="Note 2 7 4 2" xfId="21060"/>
    <cellStyle name="Note 2 7 4 2 2" xfId="21061"/>
    <cellStyle name="Note 2 7 4 2 3" xfId="21062"/>
    <cellStyle name="Note 2 7 4 2 4" xfId="21063"/>
    <cellStyle name="Note 2 7 4 2 5" xfId="21064"/>
    <cellStyle name="Note 2 7 4 2 6" xfId="21065"/>
    <cellStyle name="Note 2 7 4 3" xfId="21066"/>
    <cellStyle name="Note 2 7 4 3 2" xfId="21067"/>
    <cellStyle name="Note 2 7 4 3 3" xfId="21068"/>
    <cellStyle name="Note 2 7 4 3 4" xfId="21069"/>
    <cellStyle name="Note 2 7 4 3 5" xfId="21070"/>
    <cellStyle name="Note 2 7 4 3 6" xfId="21071"/>
    <cellStyle name="Note 2 7 4 4" xfId="21072"/>
    <cellStyle name="Note 2 7 4 5" xfId="21073"/>
    <cellStyle name="Note 2 7 4 6" xfId="21074"/>
    <cellStyle name="Note 2 7 4 7" xfId="21075"/>
    <cellStyle name="Note 2 7 4 8" xfId="21076"/>
    <cellStyle name="Note 2 7 5" xfId="21077"/>
    <cellStyle name="Note 2 7 5 2" xfId="21078"/>
    <cellStyle name="Note 2 7 5 3" xfId="21079"/>
    <cellStyle name="Note 2 7 5 4" xfId="21080"/>
    <cellStyle name="Note 2 7 5 5" xfId="21081"/>
    <cellStyle name="Note 2 7 5 6" xfId="21082"/>
    <cellStyle name="Note 2 7 6" xfId="21083"/>
    <cellStyle name="Note 2 7 6 2" xfId="21084"/>
    <cellStyle name="Note 2 7 6 3" xfId="21085"/>
    <cellStyle name="Note 2 7 6 4" xfId="21086"/>
    <cellStyle name="Note 2 7 6 5" xfId="21087"/>
    <cellStyle name="Note 2 7 6 6" xfId="21088"/>
    <cellStyle name="Note 2 7 7" xfId="21089"/>
    <cellStyle name="Note 2 7 8" xfId="21090"/>
    <cellStyle name="Note 2 7 9" xfId="21091"/>
    <cellStyle name="Note 2 8" xfId="21092"/>
    <cellStyle name="Note 2 8 10" xfId="21093"/>
    <cellStyle name="Note 2 8 2" xfId="21094"/>
    <cellStyle name="Note 2 8 2 2" xfId="21095"/>
    <cellStyle name="Note 2 8 2 2 2" xfId="21096"/>
    <cellStyle name="Note 2 8 2 2 2 2" xfId="21097"/>
    <cellStyle name="Note 2 8 2 2 2 3" xfId="21098"/>
    <cellStyle name="Note 2 8 2 2 2 4" xfId="21099"/>
    <cellStyle name="Note 2 8 2 2 2 5" xfId="21100"/>
    <cellStyle name="Note 2 8 2 2 2 6" xfId="21101"/>
    <cellStyle name="Note 2 8 2 2 3" xfId="21102"/>
    <cellStyle name="Note 2 8 2 2 3 2" xfId="21103"/>
    <cellStyle name="Note 2 8 2 2 3 3" xfId="21104"/>
    <cellStyle name="Note 2 8 2 2 3 4" xfId="21105"/>
    <cellStyle name="Note 2 8 2 2 3 5" xfId="21106"/>
    <cellStyle name="Note 2 8 2 2 3 6" xfId="21107"/>
    <cellStyle name="Note 2 8 2 2 4" xfId="21108"/>
    <cellStyle name="Note 2 8 2 2 5" xfId="21109"/>
    <cellStyle name="Note 2 8 2 2 6" xfId="21110"/>
    <cellStyle name="Note 2 8 2 2 7" xfId="21111"/>
    <cellStyle name="Note 2 8 2 2 8" xfId="21112"/>
    <cellStyle name="Note 2 8 2 3" xfId="21113"/>
    <cellStyle name="Note 2 8 2 3 2" xfId="21114"/>
    <cellStyle name="Note 2 8 2 3 3" xfId="21115"/>
    <cellStyle name="Note 2 8 2 3 4" xfId="21116"/>
    <cellStyle name="Note 2 8 2 3 5" xfId="21117"/>
    <cellStyle name="Note 2 8 2 3 6" xfId="21118"/>
    <cellStyle name="Note 2 8 2 4" xfId="21119"/>
    <cellStyle name="Note 2 8 2 4 2" xfId="21120"/>
    <cellStyle name="Note 2 8 2 4 3" xfId="21121"/>
    <cellStyle name="Note 2 8 2 4 4" xfId="21122"/>
    <cellStyle name="Note 2 8 2 4 5" xfId="21123"/>
    <cellStyle name="Note 2 8 2 4 6" xfId="21124"/>
    <cellStyle name="Note 2 8 2 5" xfId="21125"/>
    <cellStyle name="Note 2 8 2 6" xfId="21126"/>
    <cellStyle name="Note 2 8 2 7" xfId="21127"/>
    <cellStyle name="Note 2 8 2 8" xfId="21128"/>
    <cellStyle name="Note 2 8 2 9" xfId="21129"/>
    <cellStyle name="Note 2 8 3" xfId="21130"/>
    <cellStyle name="Note 2 8 3 2" xfId="21131"/>
    <cellStyle name="Note 2 8 3 2 2" xfId="21132"/>
    <cellStyle name="Note 2 8 3 2 3" xfId="21133"/>
    <cellStyle name="Note 2 8 3 2 4" xfId="21134"/>
    <cellStyle name="Note 2 8 3 2 5" xfId="21135"/>
    <cellStyle name="Note 2 8 3 2 6" xfId="21136"/>
    <cellStyle name="Note 2 8 3 3" xfId="21137"/>
    <cellStyle name="Note 2 8 3 3 2" xfId="21138"/>
    <cellStyle name="Note 2 8 3 3 3" xfId="21139"/>
    <cellStyle name="Note 2 8 3 3 4" xfId="21140"/>
    <cellStyle name="Note 2 8 3 3 5" xfId="21141"/>
    <cellStyle name="Note 2 8 3 3 6" xfId="21142"/>
    <cellStyle name="Note 2 8 3 4" xfId="21143"/>
    <cellStyle name="Note 2 8 3 5" xfId="21144"/>
    <cellStyle name="Note 2 8 3 6" xfId="21145"/>
    <cellStyle name="Note 2 8 3 7" xfId="21146"/>
    <cellStyle name="Note 2 8 3 8" xfId="21147"/>
    <cellStyle name="Note 2 8 4" xfId="21148"/>
    <cellStyle name="Note 2 8 4 2" xfId="21149"/>
    <cellStyle name="Note 2 8 4 3" xfId="21150"/>
    <cellStyle name="Note 2 8 4 4" xfId="21151"/>
    <cellStyle name="Note 2 8 4 5" xfId="21152"/>
    <cellStyle name="Note 2 8 4 6" xfId="21153"/>
    <cellStyle name="Note 2 8 5" xfId="21154"/>
    <cellStyle name="Note 2 8 5 2" xfId="21155"/>
    <cellStyle name="Note 2 8 5 3" xfId="21156"/>
    <cellStyle name="Note 2 8 5 4" xfId="21157"/>
    <cellStyle name="Note 2 8 5 5" xfId="21158"/>
    <cellStyle name="Note 2 8 5 6" xfId="21159"/>
    <cellStyle name="Note 2 8 6" xfId="21160"/>
    <cellStyle name="Note 2 8 7" xfId="21161"/>
    <cellStyle name="Note 2 8 8" xfId="21162"/>
    <cellStyle name="Note 2 8 9" xfId="21163"/>
    <cellStyle name="Note 2 9" xfId="21164"/>
    <cellStyle name="Note 2 9 2" xfId="21165"/>
    <cellStyle name="Note 2 9 2 2" xfId="21166"/>
    <cellStyle name="Note 2 9 2 2 2" xfId="21167"/>
    <cellStyle name="Note 2 9 2 2 3" xfId="21168"/>
    <cellStyle name="Note 2 9 2 2 4" xfId="21169"/>
    <cellStyle name="Note 2 9 2 2 5" xfId="21170"/>
    <cellStyle name="Note 2 9 2 2 6" xfId="21171"/>
    <cellStyle name="Note 2 9 2 3" xfId="21172"/>
    <cellStyle name="Note 2 9 2 3 2" xfId="21173"/>
    <cellStyle name="Note 2 9 2 3 3" xfId="21174"/>
    <cellStyle name="Note 2 9 2 3 4" xfId="21175"/>
    <cellStyle name="Note 2 9 2 3 5" xfId="21176"/>
    <cellStyle name="Note 2 9 2 3 6" xfId="21177"/>
    <cellStyle name="Note 2 9 2 4" xfId="21178"/>
    <cellStyle name="Note 2 9 2 5" xfId="21179"/>
    <cellStyle name="Note 2 9 2 6" xfId="21180"/>
    <cellStyle name="Note 2 9 2 7" xfId="21181"/>
    <cellStyle name="Note 2 9 2 8" xfId="21182"/>
    <cellStyle name="Note 2 9 3" xfId="21183"/>
    <cellStyle name="Note 2 9 3 2" xfId="21184"/>
    <cellStyle name="Note 2 9 3 3" xfId="21185"/>
    <cellStyle name="Note 2 9 3 4" xfId="21186"/>
    <cellStyle name="Note 2 9 3 5" xfId="21187"/>
    <cellStyle name="Note 2 9 3 6" xfId="21188"/>
    <cellStyle name="Note 2 9 4" xfId="21189"/>
    <cellStyle name="Note 2 9 4 2" xfId="21190"/>
    <cellStyle name="Note 2 9 4 3" xfId="21191"/>
    <cellStyle name="Note 2 9 4 4" xfId="21192"/>
    <cellStyle name="Note 2 9 4 5" xfId="21193"/>
    <cellStyle name="Note 2 9 4 6" xfId="21194"/>
    <cellStyle name="Note 2 9 5" xfId="21195"/>
    <cellStyle name="Note 2 9 6" xfId="21196"/>
    <cellStyle name="Note 2 9 7" xfId="21197"/>
    <cellStyle name="Note 2 9 8" xfId="21198"/>
    <cellStyle name="Note 2 9 9" xfId="21199"/>
    <cellStyle name="Note 3" xfId="292"/>
    <cellStyle name="Note 3 2" xfId="21201"/>
    <cellStyle name="Note 3 2 10" xfId="21202"/>
    <cellStyle name="Note 3 2 11" xfId="21203"/>
    <cellStyle name="Note 3 2 12" xfId="21204"/>
    <cellStyle name="Note 3 2 13" xfId="21205"/>
    <cellStyle name="Note 3 2 14" xfId="21206"/>
    <cellStyle name="Note 3 2 2" xfId="21207"/>
    <cellStyle name="Note 3 2 2 10" xfId="21208"/>
    <cellStyle name="Note 3 2 2 11" xfId="21209"/>
    <cellStyle name="Note 3 2 2 12" xfId="21210"/>
    <cellStyle name="Note 3 2 2 13" xfId="21211"/>
    <cellStyle name="Note 3 2 2 2" xfId="21212"/>
    <cellStyle name="Note 3 2 2 2 10" xfId="21213"/>
    <cellStyle name="Note 3 2 2 2 11" xfId="21214"/>
    <cellStyle name="Note 3 2 2 2 12" xfId="21215"/>
    <cellStyle name="Note 3 2 2 2 2" xfId="21216"/>
    <cellStyle name="Note 3 2 2 2 2 10" xfId="21217"/>
    <cellStyle name="Note 3 2 2 2 2 11" xfId="21218"/>
    <cellStyle name="Note 3 2 2 2 2 2" xfId="21219"/>
    <cellStyle name="Note 3 2 2 2 2 2 10" xfId="21220"/>
    <cellStyle name="Note 3 2 2 2 2 2 2" xfId="21221"/>
    <cellStyle name="Note 3 2 2 2 2 2 2 2" xfId="21222"/>
    <cellStyle name="Note 3 2 2 2 2 2 2 2 2" xfId="21223"/>
    <cellStyle name="Note 3 2 2 2 2 2 2 2 2 2" xfId="21224"/>
    <cellStyle name="Note 3 2 2 2 2 2 2 2 2 3" xfId="21225"/>
    <cellStyle name="Note 3 2 2 2 2 2 2 2 2 4" xfId="21226"/>
    <cellStyle name="Note 3 2 2 2 2 2 2 2 2 5" xfId="21227"/>
    <cellStyle name="Note 3 2 2 2 2 2 2 2 2 6" xfId="21228"/>
    <cellStyle name="Note 3 2 2 2 2 2 2 2 3" xfId="21229"/>
    <cellStyle name="Note 3 2 2 2 2 2 2 2 3 2" xfId="21230"/>
    <cellStyle name="Note 3 2 2 2 2 2 2 2 3 3" xfId="21231"/>
    <cellStyle name="Note 3 2 2 2 2 2 2 2 3 4" xfId="21232"/>
    <cellStyle name="Note 3 2 2 2 2 2 2 2 3 5" xfId="21233"/>
    <cellStyle name="Note 3 2 2 2 2 2 2 2 3 6" xfId="21234"/>
    <cellStyle name="Note 3 2 2 2 2 2 2 2 4" xfId="21235"/>
    <cellStyle name="Note 3 2 2 2 2 2 2 2 5" xfId="21236"/>
    <cellStyle name="Note 3 2 2 2 2 2 2 2 6" xfId="21237"/>
    <cellStyle name="Note 3 2 2 2 2 2 2 2 7" xfId="21238"/>
    <cellStyle name="Note 3 2 2 2 2 2 2 2 8" xfId="21239"/>
    <cellStyle name="Note 3 2 2 2 2 2 2 3" xfId="21240"/>
    <cellStyle name="Note 3 2 2 2 2 2 2 3 2" xfId="21241"/>
    <cellStyle name="Note 3 2 2 2 2 2 2 3 3" xfId="21242"/>
    <cellStyle name="Note 3 2 2 2 2 2 2 3 4" xfId="21243"/>
    <cellStyle name="Note 3 2 2 2 2 2 2 3 5" xfId="21244"/>
    <cellStyle name="Note 3 2 2 2 2 2 2 3 6" xfId="21245"/>
    <cellStyle name="Note 3 2 2 2 2 2 2 4" xfId="21246"/>
    <cellStyle name="Note 3 2 2 2 2 2 2 4 2" xfId="21247"/>
    <cellStyle name="Note 3 2 2 2 2 2 2 4 3" xfId="21248"/>
    <cellStyle name="Note 3 2 2 2 2 2 2 4 4" xfId="21249"/>
    <cellStyle name="Note 3 2 2 2 2 2 2 4 5" xfId="21250"/>
    <cellStyle name="Note 3 2 2 2 2 2 2 4 6" xfId="21251"/>
    <cellStyle name="Note 3 2 2 2 2 2 2 5" xfId="21252"/>
    <cellStyle name="Note 3 2 2 2 2 2 2 6" xfId="21253"/>
    <cellStyle name="Note 3 2 2 2 2 2 2 7" xfId="21254"/>
    <cellStyle name="Note 3 2 2 2 2 2 2 8" xfId="21255"/>
    <cellStyle name="Note 3 2 2 2 2 2 2 9" xfId="21256"/>
    <cellStyle name="Note 3 2 2 2 2 2 3" xfId="21257"/>
    <cellStyle name="Note 3 2 2 2 2 2 3 2" xfId="21258"/>
    <cellStyle name="Note 3 2 2 2 2 2 3 2 2" xfId="21259"/>
    <cellStyle name="Note 3 2 2 2 2 2 3 2 3" xfId="21260"/>
    <cellStyle name="Note 3 2 2 2 2 2 3 2 4" xfId="21261"/>
    <cellStyle name="Note 3 2 2 2 2 2 3 2 5" xfId="21262"/>
    <cellStyle name="Note 3 2 2 2 2 2 3 2 6" xfId="21263"/>
    <cellStyle name="Note 3 2 2 2 2 2 3 3" xfId="21264"/>
    <cellStyle name="Note 3 2 2 2 2 2 3 3 2" xfId="21265"/>
    <cellStyle name="Note 3 2 2 2 2 2 3 3 3" xfId="21266"/>
    <cellStyle name="Note 3 2 2 2 2 2 3 3 4" xfId="21267"/>
    <cellStyle name="Note 3 2 2 2 2 2 3 3 5" xfId="21268"/>
    <cellStyle name="Note 3 2 2 2 2 2 3 3 6" xfId="21269"/>
    <cellStyle name="Note 3 2 2 2 2 2 3 4" xfId="21270"/>
    <cellStyle name="Note 3 2 2 2 2 2 3 5" xfId="21271"/>
    <cellStyle name="Note 3 2 2 2 2 2 3 6" xfId="21272"/>
    <cellStyle name="Note 3 2 2 2 2 2 3 7" xfId="21273"/>
    <cellStyle name="Note 3 2 2 2 2 2 3 8" xfId="21274"/>
    <cellStyle name="Note 3 2 2 2 2 2 4" xfId="21275"/>
    <cellStyle name="Note 3 2 2 2 2 2 4 2" xfId="21276"/>
    <cellStyle name="Note 3 2 2 2 2 2 4 3" xfId="21277"/>
    <cellStyle name="Note 3 2 2 2 2 2 4 4" xfId="21278"/>
    <cellStyle name="Note 3 2 2 2 2 2 4 5" xfId="21279"/>
    <cellStyle name="Note 3 2 2 2 2 2 4 6" xfId="21280"/>
    <cellStyle name="Note 3 2 2 2 2 2 5" xfId="21281"/>
    <cellStyle name="Note 3 2 2 2 2 2 5 2" xfId="21282"/>
    <cellStyle name="Note 3 2 2 2 2 2 5 3" xfId="21283"/>
    <cellStyle name="Note 3 2 2 2 2 2 5 4" xfId="21284"/>
    <cellStyle name="Note 3 2 2 2 2 2 5 5" xfId="21285"/>
    <cellStyle name="Note 3 2 2 2 2 2 5 6" xfId="21286"/>
    <cellStyle name="Note 3 2 2 2 2 2 6" xfId="21287"/>
    <cellStyle name="Note 3 2 2 2 2 2 7" xfId="21288"/>
    <cellStyle name="Note 3 2 2 2 2 2 8" xfId="21289"/>
    <cellStyle name="Note 3 2 2 2 2 2 9" xfId="21290"/>
    <cellStyle name="Note 3 2 2 2 2 3" xfId="21291"/>
    <cellStyle name="Note 3 2 2 2 2 3 2" xfId="21292"/>
    <cellStyle name="Note 3 2 2 2 2 3 2 2" xfId="21293"/>
    <cellStyle name="Note 3 2 2 2 2 3 2 2 2" xfId="21294"/>
    <cellStyle name="Note 3 2 2 2 2 3 2 2 3" xfId="21295"/>
    <cellStyle name="Note 3 2 2 2 2 3 2 2 4" xfId="21296"/>
    <cellStyle name="Note 3 2 2 2 2 3 2 2 5" xfId="21297"/>
    <cellStyle name="Note 3 2 2 2 2 3 2 2 6" xfId="21298"/>
    <cellStyle name="Note 3 2 2 2 2 3 2 3" xfId="21299"/>
    <cellStyle name="Note 3 2 2 2 2 3 2 3 2" xfId="21300"/>
    <cellStyle name="Note 3 2 2 2 2 3 2 3 3" xfId="21301"/>
    <cellStyle name="Note 3 2 2 2 2 3 2 3 4" xfId="21302"/>
    <cellStyle name="Note 3 2 2 2 2 3 2 3 5" xfId="21303"/>
    <cellStyle name="Note 3 2 2 2 2 3 2 3 6" xfId="21304"/>
    <cellStyle name="Note 3 2 2 2 2 3 2 4" xfId="21305"/>
    <cellStyle name="Note 3 2 2 2 2 3 2 5" xfId="21306"/>
    <cellStyle name="Note 3 2 2 2 2 3 2 6" xfId="21307"/>
    <cellStyle name="Note 3 2 2 2 2 3 2 7" xfId="21308"/>
    <cellStyle name="Note 3 2 2 2 2 3 2 8" xfId="21309"/>
    <cellStyle name="Note 3 2 2 2 2 3 3" xfId="21310"/>
    <cellStyle name="Note 3 2 2 2 2 3 3 2" xfId="21311"/>
    <cellStyle name="Note 3 2 2 2 2 3 3 3" xfId="21312"/>
    <cellStyle name="Note 3 2 2 2 2 3 3 4" xfId="21313"/>
    <cellStyle name="Note 3 2 2 2 2 3 3 5" xfId="21314"/>
    <cellStyle name="Note 3 2 2 2 2 3 3 6" xfId="21315"/>
    <cellStyle name="Note 3 2 2 2 2 3 4" xfId="21316"/>
    <cellStyle name="Note 3 2 2 2 2 3 4 2" xfId="21317"/>
    <cellStyle name="Note 3 2 2 2 2 3 4 3" xfId="21318"/>
    <cellStyle name="Note 3 2 2 2 2 3 4 4" xfId="21319"/>
    <cellStyle name="Note 3 2 2 2 2 3 4 5" xfId="21320"/>
    <cellStyle name="Note 3 2 2 2 2 3 4 6" xfId="21321"/>
    <cellStyle name="Note 3 2 2 2 2 3 5" xfId="21322"/>
    <cellStyle name="Note 3 2 2 2 2 3 6" xfId="21323"/>
    <cellStyle name="Note 3 2 2 2 2 3 7" xfId="21324"/>
    <cellStyle name="Note 3 2 2 2 2 3 8" xfId="21325"/>
    <cellStyle name="Note 3 2 2 2 2 3 9" xfId="21326"/>
    <cellStyle name="Note 3 2 2 2 2 4" xfId="21327"/>
    <cellStyle name="Note 3 2 2 2 2 4 2" xfId="21328"/>
    <cellStyle name="Note 3 2 2 2 2 4 2 2" xfId="21329"/>
    <cellStyle name="Note 3 2 2 2 2 4 2 3" xfId="21330"/>
    <cellStyle name="Note 3 2 2 2 2 4 2 4" xfId="21331"/>
    <cellStyle name="Note 3 2 2 2 2 4 2 5" xfId="21332"/>
    <cellStyle name="Note 3 2 2 2 2 4 2 6" xfId="21333"/>
    <cellStyle name="Note 3 2 2 2 2 4 3" xfId="21334"/>
    <cellStyle name="Note 3 2 2 2 2 4 3 2" xfId="21335"/>
    <cellStyle name="Note 3 2 2 2 2 4 3 3" xfId="21336"/>
    <cellStyle name="Note 3 2 2 2 2 4 3 4" xfId="21337"/>
    <cellStyle name="Note 3 2 2 2 2 4 3 5" xfId="21338"/>
    <cellStyle name="Note 3 2 2 2 2 4 3 6" xfId="21339"/>
    <cellStyle name="Note 3 2 2 2 2 4 4" xfId="21340"/>
    <cellStyle name="Note 3 2 2 2 2 4 5" xfId="21341"/>
    <cellStyle name="Note 3 2 2 2 2 4 6" xfId="21342"/>
    <cellStyle name="Note 3 2 2 2 2 4 7" xfId="21343"/>
    <cellStyle name="Note 3 2 2 2 2 4 8" xfId="21344"/>
    <cellStyle name="Note 3 2 2 2 2 5" xfId="21345"/>
    <cellStyle name="Note 3 2 2 2 2 5 2" xfId="21346"/>
    <cellStyle name="Note 3 2 2 2 2 5 3" xfId="21347"/>
    <cellStyle name="Note 3 2 2 2 2 5 4" xfId="21348"/>
    <cellStyle name="Note 3 2 2 2 2 5 5" xfId="21349"/>
    <cellStyle name="Note 3 2 2 2 2 5 6" xfId="21350"/>
    <cellStyle name="Note 3 2 2 2 2 6" xfId="21351"/>
    <cellStyle name="Note 3 2 2 2 2 6 2" xfId="21352"/>
    <cellStyle name="Note 3 2 2 2 2 6 3" xfId="21353"/>
    <cellStyle name="Note 3 2 2 2 2 6 4" xfId="21354"/>
    <cellStyle name="Note 3 2 2 2 2 6 5" xfId="21355"/>
    <cellStyle name="Note 3 2 2 2 2 6 6" xfId="21356"/>
    <cellStyle name="Note 3 2 2 2 2 7" xfId="21357"/>
    <cellStyle name="Note 3 2 2 2 2 8" xfId="21358"/>
    <cellStyle name="Note 3 2 2 2 2 9" xfId="21359"/>
    <cellStyle name="Note 3 2 2 2 3" xfId="21360"/>
    <cellStyle name="Note 3 2 2 2 3 10" xfId="21361"/>
    <cellStyle name="Note 3 2 2 2 3 2" xfId="21362"/>
    <cellStyle name="Note 3 2 2 2 3 2 2" xfId="21363"/>
    <cellStyle name="Note 3 2 2 2 3 2 2 2" xfId="21364"/>
    <cellStyle name="Note 3 2 2 2 3 2 2 2 2" xfId="21365"/>
    <cellStyle name="Note 3 2 2 2 3 2 2 2 3" xfId="21366"/>
    <cellStyle name="Note 3 2 2 2 3 2 2 2 4" xfId="21367"/>
    <cellStyle name="Note 3 2 2 2 3 2 2 2 5" xfId="21368"/>
    <cellStyle name="Note 3 2 2 2 3 2 2 2 6" xfId="21369"/>
    <cellStyle name="Note 3 2 2 2 3 2 2 3" xfId="21370"/>
    <cellStyle name="Note 3 2 2 2 3 2 2 3 2" xfId="21371"/>
    <cellStyle name="Note 3 2 2 2 3 2 2 3 3" xfId="21372"/>
    <cellStyle name="Note 3 2 2 2 3 2 2 3 4" xfId="21373"/>
    <cellStyle name="Note 3 2 2 2 3 2 2 3 5" xfId="21374"/>
    <cellStyle name="Note 3 2 2 2 3 2 2 3 6" xfId="21375"/>
    <cellStyle name="Note 3 2 2 2 3 2 2 4" xfId="21376"/>
    <cellStyle name="Note 3 2 2 2 3 2 2 5" xfId="21377"/>
    <cellStyle name="Note 3 2 2 2 3 2 2 6" xfId="21378"/>
    <cellStyle name="Note 3 2 2 2 3 2 2 7" xfId="21379"/>
    <cellStyle name="Note 3 2 2 2 3 2 2 8" xfId="21380"/>
    <cellStyle name="Note 3 2 2 2 3 2 3" xfId="21381"/>
    <cellStyle name="Note 3 2 2 2 3 2 3 2" xfId="21382"/>
    <cellStyle name="Note 3 2 2 2 3 2 3 3" xfId="21383"/>
    <cellStyle name="Note 3 2 2 2 3 2 3 4" xfId="21384"/>
    <cellStyle name="Note 3 2 2 2 3 2 3 5" xfId="21385"/>
    <cellStyle name="Note 3 2 2 2 3 2 3 6" xfId="21386"/>
    <cellStyle name="Note 3 2 2 2 3 2 4" xfId="21387"/>
    <cellStyle name="Note 3 2 2 2 3 2 4 2" xfId="21388"/>
    <cellStyle name="Note 3 2 2 2 3 2 4 3" xfId="21389"/>
    <cellStyle name="Note 3 2 2 2 3 2 4 4" xfId="21390"/>
    <cellStyle name="Note 3 2 2 2 3 2 4 5" xfId="21391"/>
    <cellStyle name="Note 3 2 2 2 3 2 4 6" xfId="21392"/>
    <cellStyle name="Note 3 2 2 2 3 2 5" xfId="21393"/>
    <cellStyle name="Note 3 2 2 2 3 2 6" xfId="21394"/>
    <cellStyle name="Note 3 2 2 2 3 2 7" xfId="21395"/>
    <cellStyle name="Note 3 2 2 2 3 2 8" xfId="21396"/>
    <cellStyle name="Note 3 2 2 2 3 2 9" xfId="21397"/>
    <cellStyle name="Note 3 2 2 2 3 3" xfId="21398"/>
    <cellStyle name="Note 3 2 2 2 3 3 2" xfId="21399"/>
    <cellStyle name="Note 3 2 2 2 3 3 2 2" xfId="21400"/>
    <cellStyle name="Note 3 2 2 2 3 3 2 3" xfId="21401"/>
    <cellStyle name="Note 3 2 2 2 3 3 2 4" xfId="21402"/>
    <cellStyle name="Note 3 2 2 2 3 3 2 5" xfId="21403"/>
    <cellStyle name="Note 3 2 2 2 3 3 2 6" xfId="21404"/>
    <cellStyle name="Note 3 2 2 2 3 3 3" xfId="21405"/>
    <cellStyle name="Note 3 2 2 2 3 3 3 2" xfId="21406"/>
    <cellStyle name="Note 3 2 2 2 3 3 3 3" xfId="21407"/>
    <cellStyle name="Note 3 2 2 2 3 3 3 4" xfId="21408"/>
    <cellStyle name="Note 3 2 2 2 3 3 3 5" xfId="21409"/>
    <cellStyle name="Note 3 2 2 2 3 3 3 6" xfId="21410"/>
    <cellStyle name="Note 3 2 2 2 3 3 4" xfId="21411"/>
    <cellStyle name="Note 3 2 2 2 3 3 5" xfId="21412"/>
    <cellStyle name="Note 3 2 2 2 3 3 6" xfId="21413"/>
    <cellStyle name="Note 3 2 2 2 3 3 7" xfId="21414"/>
    <cellStyle name="Note 3 2 2 2 3 3 8" xfId="21415"/>
    <cellStyle name="Note 3 2 2 2 3 4" xfId="21416"/>
    <cellStyle name="Note 3 2 2 2 3 4 2" xfId="21417"/>
    <cellStyle name="Note 3 2 2 2 3 4 3" xfId="21418"/>
    <cellStyle name="Note 3 2 2 2 3 4 4" xfId="21419"/>
    <cellStyle name="Note 3 2 2 2 3 4 5" xfId="21420"/>
    <cellStyle name="Note 3 2 2 2 3 4 6" xfId="21421"/>
    <cellStyle name="Note 3 2 2 2 3 5" xfId="21422"/>
    <cellStyle name="Note 3 2 2 2 3 5 2" xfId="21423"/>
    <cellStyle name="Note 3 2 2 2 3 5 3" xfId="21424"/>
    <cellStyle name="Note 3 2 2 2 3 5 4" xfId="21425"/>
    <cellStyle name="Note 3 2 2 2 3 5 5" xfId="21426"/>
    <cellStyle name="Note 3 2 2 2 3 5 6" xfId="21427"/>
    <cellStyle name="Note 3 2 2 2 3 6" xfId="21428"/>
    <cellStyle name="Note 3 2 2 2 3 7" xfId="21429"/>
    <cellStyle name="Note 3 2 2 2 3 8" xfId="21430"/>
    <cellStyle name="Note 3 2 2 2 3 9" xfId="21431"/>
    <cellStyle name="Note 3 2 2 2 4" xfId="21432"/>
    <cellStyle name="Note 3 2 2 2 4 2" xfId="21433"/>
    <cellStyle name="Note 3 2 2 2 4 2 2" xfId="21434"/>
    <cellStyle name="Note 3 2 2 2 4 2 2 2" xfId="21435"/>
    <cellStyle name="Note 3 2 2 2 4 2 2 3" xfId="21436"/>
    <cellStyle name="Note 3 2 2 2 4 2 2 4" xfId="21437"/>
    <cellStyle name="Note 3 2 2 2 4 2 2 5" xfId="21438"/>
    <cellStyle name="Note 3 2 2 2 4 2 2 6" xfId="21439"/>
    <cellStyle name="Note 3 2 2 2 4 2 3" xfId="21440"/>
    <cellStyle name="Note 3 2 2 2 4 2 3 2" xfId="21441"/>
    <cellStyle name="Note 3 2 2 2 4 2 3 3" xfId="21442"/>
    <cellStyle name="Note 3 2 2 2 4 2 3 4" xfId="21443"/>
    <cellStyle name="Note 3 2 2 2 4 2 3 5" xfId="21444"/>
    <cellStyle name="Note 3 2 2 2 4 2 3 6" xfId="21445"/>
    <cellStyle name="Note 3 2 2 2 4 2 4" xfId="21446"/>
    <cellStyle name="Note 3 2 2 2 4 2 5" xfId="21447"/>
    <cellStyle name="Note 3 2 2 2 4 2 6" xfId="21448"/>
    <cellStyle name="Note 3 2 2 2 4 2 7" xfId="21449"/>
    <cellStyle name="Note 3 2 2 2 4 2 8" xfId="21450"/>
    <cellStyle name="Note 3 2 2 2 4 3" xfId="21451"/>
    <cellStyle name="Note 3 2 2 2 4 3 2" xfId="21452"/>
    <cellStyle name="Note 3 2 2 2 4 3 3" xfId="21453"/>
    <cellStyle name="Note 3 2 2 2 4 3 4" xfId="21454"/>
    <cellStyle name="Note 3 2 2 2 4 3 5" xfId="21455"/>
    <cellStyle name="Note 3 2 2 2 4 3 6" xfId="21456"/>
    <cellStyle name="Note 3 2 2 2 4 4" xfId="21457"/>
    <cellStyle name="Note 3 2 2 2 4 4 2" xfId="21458"/>
    <cellStyle name="Note 3 2 2 2 4 4 3" xfId="21459"/>
    <cellStyle name="Note 3 2 2 2 4 4 4" xfId="21460"/>
    <cellStyle name="Note 3 2 2 2 4 4 5" xfId="21461"/>
    <cellStyle name="Note 3 2 2 2 4 4 6" xfId="21462"/>
    <cellStyle name="Note 3 2 2 2 4 5" xfId="21463"/>
    <cellStyle name="Note 3 2 2 2 4 6" xfId="21464"/>
    <cellStyle name="Note 3 2 2 2 4 7" xfId="21465"/>
    <cellStyle name="Note 3 2 2 2 4 8" xfId="21466"/>
    <cellStyle name="Note 3 2 2 2 4 9" xfId="21467"/>
    <cellStyle name="Note 3 2 2 2 5" xfId="21468"/>
    <cellStyle name="Note 3 2 2 2 5 2" xfId="21469"/>
    <cellStyle name="Note 3 2 2 2 5 2 2" xfId="21470"/>
    <cellStyle name="Note 3 2 2 2 5 2 3" xfId="21471"/>
    <cellStyle name="Note 3 2 2 2 5 2 4" xfId="21472"/>
    <cellStyle name="Note 3 2 2 2 5 2 5" xfId="21473"/>
    <cellStyle name="Note 3 2 2 2 5 2 6" xfId="21474"/>
    <cellStyle name="Note 3 2 2 2 5 3" xfId="21475"/>
    <cellStyle name="Note 3 2 2 2 5 3 2" xfId="21476"/>
    <cellStyle name="Note 3 2 2 2 5 3 3" xfId="21477"/>
    <cellStyle name="Note 3 2 2 2 5 3 4" xfId="21478"/>
    <cellStyle name="Note 3 2 2 2 5 3 5" xfId="21479"/>
    <cellStyle name="Note 3 2 2 2 5 3 6" xfId="21480"/>
    <cellStyle name="Note 3 2 2 2 5 4" xfId="21481"/>
    <cellStyle name="Note 3 2 2 2 5 5" xfId="21482"/>
    <cellStyle name="Note 3 2 2 2 5 6" xfId="21483"/>
    <cellStyle name="Note 3 2 2 2 5 7" xfId="21484"/>
    <cellStyle name="Note 3 2 2 2 5 8" xfId="21485"/>
    <cellStyle name="Note 3 2 2 2 6" xfId="21486"/>
    <cellStyle name="Note 3 2 2 2 6 2" xfId="21487"/>
    <cellStyle name="Note 3 2 2 2 6 3" xfId="21488"/>
    <cellStyle name="Note 3 2 2 2 6 4" xfId="21489"/>
    <cellStyle name="Note 3 2 2 2 6 5" xfId="21490"/>
    <cellStyle name="Note 3 2 2 2 6 6" xfId="21491"/>
    <cellStyle name="Note 3 2 2 2 7" xfId="21492"/>
    <cellStyle name="Note 3 2 2 2 7 2" xfId="21493"/>
    <cellStyle name="Note 3 2 2 2 7 3" xfId="21494"/>
    <cellStyle name="Note 3 2 2 2 7 4" xfId="21495"/>
    <cellStyle name="Note 3 2 2 2 7 5" xfId="21496"/>
    <cellStyle name="Note 3 2 2 2 7 6" xfId="21497"/>
    <cellStyle name="Note 3 2 2 2 8" xfId="21498"/>
    <cellStyle name="Note 3 2 2 2 9" xfId="21499"/>
    <cellStyle name="Note 3 2 2 3" xfId="21500"/>
    <cellStyle name="Note 3 2 2 3 10" xfId="21501"/>
    <cellStyle name="Note 3 2 2 3 11" xfId="21502"/>
    <cellStyle name="Note 3 2 2 3 2" xfId="21503"/>
    <cellStyle name="Note 3 2 2 3 2 10" xfId="21504"/>
    <cellStyle name="Note 3 2 2 3 2 2" xfId="21505"/>
    <cellStyle name="Note 3 2 2 3 2 2 2" xfId="21506"/>
    <cellStyle name="Note 3 2 2 3 2 2 2 2" xfId="21507"/>
    <cellStyle name="Note 3 2 2 3 2 2 2 2 2" xfId="21508"/>
    <cellStyle name="Note 3 2 2 3 2 2 2 2 3" xfId="21509"/>
    <cellStyle name="Note 3 2 2 3 2 2 2 2 4" xfId="21510"/>
    <cellStyle name="Note 3 2 2 3 2 2 2 2 5" xfId="21511"/>
    <cellStyle name="Note 3 2 2 3 2 2 2 2 6" xfId="21512"/>
    <cellStyle name="Note 3 2 2 3 2 2 2 3" xfId="21513"/>
    <cellStyle name="Note 3 2 2 3 2 2 2 3 2" xfId="21514"/>
    <cellStyle name="Note 3 2 2 3 2 2 2 3 3" xfId="21515"/>
    <cellStyle name="Note 3 2 2 3 2 2 2 3 4" xfId="21516"/>
    <cellStyle name="Note 3 2 2 3 2 2 2 3 5" xfId="21517"/>
    <cellStyle name="Note 3 2 2 3 2 2 2 3 6" xfId="21518"/>
    <cellStyle name="Note 3 2 2 3 2 2 2 4" xfId="21519"/>
    <cellStyle name="Note 3 2 2 3 2 2 2 5" xfId="21520"/>
    <cellStyle name="Note 3 2 2 3 2 2 2 6" xfId="21521"/>
    <cellStyle name="Note 3 2 2 3 2 2 2 7" xfId="21522"/>
    <cellStyle name="Note 3 2 2 3 2 2 2 8" xfId="21523"/>
    <cellStyle name="Note 3 2 2 3 2 2 3" xfId="21524"/>
    <cellStyle name="Note 3 2 2 3 2 2 3 2" xfId="21525"/>
    <cellStyle name="Note 3 2 2 3 2 2 3 3" xfId="21526"/>
    <cellStyle name="Note 3 2 2 3 2 2 3 4" xfId="21527"/>
    <cellStyle name="Note 3 2 2 3 2 2 3 5" xfId="21528"/>
    <cellStyle name="Note 3 2 2 3 2 2 3 6" xfId="21529"/>
    <cellStyle name="Note 3 2 2 3 2 2 4" xfId="21530"/>
    <cellStyle name="Note 3 2 2 3 2 2 4 2" xfId="21531"/>
    <cellStyle name="Note 3 2 2 3 2 2 4 3" xfId="21532"/>
    <cellStyle name="Note 3 2 2 3 2 2 4 4" xfId="21533"/>
    <cellStyle name="Note 3 2 2 3 2 2 4 5" xfId="21534"/>
    <cellStyle name="Note 3 2 2 3 2 2 4 6" xfId="21535"/>
    <cellStyle name="Note 3 2 2 3 2 2 5" xfId="21536"/>
    <cellStyle name="Note 3 2 2 3 2 2 6" xfId="21537"/>
    <cellStyle name="Note 3 2 2 3 2 2 7" xfId="21538"/>
    <cellStyle name="Note 3 2 2 3 2 2 8" xfId="21539"/>
    <cellStyle name="Note 3 2 2 3 2 2 9" xfId="21540"/>
    <cellStyle name="Note 3 2 2 3 2 3" xfId="21541"/>
    <cellStyle name="Note 3 2 2 3 2 3 2" xfId="21542"/>
    <cellStyle name="Note 3 2 2 3 2 3 2 2" xfId="21543"/>
    <cellStyle name="Note 3 2 2 3 2 3 2 3" xfId="21544"/>
    <cellStyle name="Note 3 2 2 3 2 3 2 4" xfId="21545"/>
    <cellStyle name="Note 3 2 2 3 2 3 2 5" xfId="21546"/>
    <cellStyle name="Note 3 2 2 3 2 3 2 6" xfId="21547"/>
    <cellStyle name="Note 3 2 2 3 2 3 3" xfId="21548"/>
    <cellStyle name="Note 3 2 2 3 2 3 3 2" xfId="21549"/>
    <cellStyle name="Note 3 2 2 3 2 3 3 3" xfId="21550"/>
    <cellStyle name="Note 3 2 2 3 2 3 3 4" xfId="21551"/>
    <cellStyle name="Note 3 2 2 3 2 3 3 5" xfId="21552"/>
    <cellStyle name="Note 3 2 2 3 2 3 3 6" xfId="21553"/>
    <cellStyle name="Note 3 2 2 3 2 3 4" xfId="21554"/>
    <cellStyle name="Note 3 2 2 3 2 3 5" xfId="21555"/>
    <cellStyle name="Note 3 2 2 3 2 3 6" xfId="21556"/>
    <cellStyle name="Note 3 2 2 3 2 3 7" xfId="21557"/>
    <cellStyle name="Note 3 2 2 3 2 3 8" xfId="21558"/>
    <cellStyle name="Note 3 2 2 3 2 4" xfId="21559"/>
    <cellStyle name="Note 3 2 2 3 2 4 2" xfId="21560"/>
    <cellStyle name="Note 3 2 2 3 2 4 3" xfId="21561"/>
    <cellStyle name="Note 3 2 2 3 2 4 4" xfId="21562"/>
    <cellStyle name="Note 3 2 2 3 2 4 5" xfId="21563"/>
    <cellStyle name="Note 3 2 2 3 2 4 6" xfId="21564"/>
    <cellStyle name="Note 3 2 2 3 2 5" xfId="21565"/>
    <cellStyle name="Note 3 2 2 3 2 5 2" xfId="21566"/>
    <cellStyle name="Note 3 2 2 3 2 5 3" xfId="21567"/>
    <cellStyle name="Note 3 2 2 3 2 5 4" xfId="21568"/>
    <cellStyle name="Note 3 2 2 3 2 5 5" xfId="21569"/>
    <cellStyle name="Note 3 2 2 3 2 5 6" xfId="21570"/>
    <cellStyle name="Note 3 2 2 3 2 6" xfId="21571"/>
    <cellStyle name="Note 3 2 2 3 2 7" xfId="21572"/>
    <cellStyle name="Note 3 2 2 3 2 8" xfId="21573"/>
    <cellStyle name="Note 3 2 2 3 2 9" xfId="21574"/>
    <cellStyle name="Note 3 2 2 3 3" xfId="21575"/>
    <cellStyle name="Note 3 2 2 3 3 2" xfId="21576"/>
    <cellStyle name="Note 3 2 2 3 3 2 2" xfId="21577"/>
    <cellStyle name="Note 3 2 2 3 3 2 2 2" xfId="21578"/>
    <cellStyle name="Note 3 2 2 3 3 2 2 3" xfId="21579"/>
    <cellStyle name="Note 3 2 2 3 3 2 2 4" xfId="21580"/>
    <cellStyle name="Note 3 2 2 3 3 2 2 5" xfId="21581"/>
    <cellStyle name="Note 3 2 2 3 3 2 2 6" xfId="21582"/>
    <cellStyle name="Note 3 2 2 3 3 2 3" xfId="21583"/>
    <cellStyle name="Note 3 2 2 3 3 2 3 2" xfId="21584"/>
    <cellStyle name="Note 3 2 2 3 3 2 3 3" xfId="21585"/>
    <cellStyle name="Note 3 2 2 3 3 2 3 4" xfId="21586"/>
    <cellStyle name="Note 3 2 2 3 3 2 3 5" xfId="21587"/>
    <cellStyle name="Note 3 2 2 3 3 2 3 6" xfId="21588"/>
    <cellStyle name="Note 3 2 2 3 3 2 4" xfId="21589"/>
    <cellStyle name="Note 3 2 2 3 3 2 5" xfId="21590"/>
    <cellStyle name="Note 3 2 2 3 3 2 6" xfId="21591"/>
    <cellStyle name="Note 3 2 2 3 3 2 7" xfId="21592"/>
    <cellStyle name="Note 3 2 2 3 3 2 8" xfId="21593"/>
    <cellStyle name="Note 3 2 2 3 3 3" xfId="21594"/>
    <cellStyle name="Note 3 2 2 3 3 3 2" xfId="21595"/>
    <cellStyle name="Note 3 2 2 3 3 3 3" xfId="21596"/>
    <cellStyle name="Note 3 2 2 3 3 3 4" xfId="21597"/>
    <cellStyle name="Note 3 2 2 3 3 3 5" xfId="21598"/>
    <cellStyle name="Note 3 2 2 3 3 3 6" xfId="21599"/>
    <cellStyle name="Note 3 2 2 3 3 4" xfId="21600"/>
    <cellStyle name="Note 3 2 2 3 3 4 2" xfId="21601"/>
    <cellStyle name="Note 3 2 2 3 3 4 3" xfId="21602"/>
    <cellStyle name="Note 3 2 2 3 3 4 4" xfId="21603"/>
    <cellStyle name="Note 3 2 2 3 3 4 5" xfId="21604"/>
    <cellStyle name="Note 3 2 2 3 3 4 6" xfId="21605"/>
    <cellStyle name="Note 3 2 2 3 3 5" xfId="21606"/>
    <cellStyle name="Note 3 2 2 3 3 6" xfId="21607"/>
    <cellStyle name="Note 3 2 2 3 3 7" xfId="21608"/>
    <cellStyle name="Note 3 2 2 3 3 8" xfId="21609"/>
    <cellStyle name="Note 3 2 2 3 3 9" xfId="21610"/>
    <cellStyle name="Note 3 2 2 3 4" xfId="21611"/>
    <cellStyle name="Note 3 2 2 3 4 2" xfId="21612"/>
    <cellStyle name="Note 3 2 2 3 4 2 2" xfId="21613"/>
    <cellStyle name="Note 3 2 2 3 4 2 3" xfId="21614"/>
    <cellStyle name="Note 3 2 2 3 4 2 4" xfId="21615"/>
    <cellStyle name="Note 3 2 2 3 4 2 5" xfId="21616"/>
    <cellStyle name="Note 3 2 2 3 4 2 6" xfId="21617"/>
    <cellStyle name="Note 3 2 2 3 4 3" xfId="21618"/>
    <cellStyle name="Note 3 2 2 3 4 3 2" xfId="21619"/>
    <cellStyle name="Note 3 2 2 3 4 3 3" xfId="21620"/>
    <cellStyle name="Note 3 2 2 3 4 3 4" xfId="21621"/>
    <cellStyle name="Note 3 2 2 3 4 3 5" xfId="21622"/>
    <cellStyle name="Note 3 2 2 3 4 3 6" xfId="21623"/>
    <cellStyle name="Note 3 2 2 3 4 4" xfId="21624"/>
    <cellStyle name="Note 3 2 2 3 4 5" xfId="21625"/>
    <cellStyle name="Note 3 2 2 3 4 6" xfId="21626"/>
    <cellStyle name="Note 3 2 2 3 4 7" xfId="21627"/>
    <cellStyle name="Note 3 2 2 3 4 8" xfId="21628"/>
    <cellStyle name="Note 3 2 2 3 5" xfId="21629"/>
    <cellStyle name="Note 3 2 2 3 5 2" xfId="21630"/>
    <cellStyle name="Note 3 2 2 3 5 3" xfId="21631"/>
    <cellStyle name="Note 3 2 2 3 5 4" xfId="21632"/>
    <cellStyle name="Note 3 2 2 3 5 5" xfId="21633"/>
    <cellStyle name="Note 3 2 2 3 5 6" xfId="21634"/>
    <cellStyle name="Note 3 2 2 3 6" xfId="21635"/>
    <cellStyle name="Note 3 2 2 3 6 2" xfId="21636"/>
    <cellStyle name="Note 3 2 2 3 6 3" xfId="21637"/>
    <cellStyle name="Note 3 2 2 3 6 4" xfId="21638"/>
    <cellStyle name="Note 3 2 2 3 6 5" xfId="21639"/>
    <cellStyle name="Note 3 2 2 3 6 6" xfId="21640"/>
    <cellStyle name="Note 3 2 2 3 7" xfId="21641"/>
    <cellStyle name="Note 3 2 2 3 8" xfId="21642"/>
    <cellStyle name="Note 3 2 2 3 9" xfId="21643"/>
    <cellStyle name="Note 3 2 2 4" xfId="21644"/>
    <cellStyle name="Note 3 2 2 4 10" xfId="21645"/>
    <cellStyle name="Note 3 2 2 4 2" xfId="21646"/>
    <cellStyle name="Note 3 2 2 4 2 2" xfId="21647"/>
    <cellStyle name="Note 3 2 2 4 2 2 2" xfId="21648"/>
    <cellStyle name="Note 3 2 2 4 2 2 2 2" xfId="21649"/>
    <cellStyle name="Note 3 2 2 4 2 2 2 3" xfId="21650"/>
    <cellStyle name="Note 3 2 2 4 2 2 2 4" xfId="21651"/>
    <cellStyle name="Note 3 2 2 4 2 2 2 5" xfId="21652"/>
    <cellStyle name="Note 3 2 2 4 2 2 2 6" xfId="21653"/>
    <cellStyle name="Note 3 2 2 4 2 2 3" xfId="21654"/>
    <cellStyle name="Note 3 2 2 4 2 2 3 2" xfId="21655"/>
    <cellStyle name="Note 3 2 2 4 2 2 3 3" xfId="21656"/>
    <cellStyle name="Note 3 2 2 4 2 2 3 4" xfId="21657"/>
    <cellStyle name="Note 3 2 2 4 2 2 3 5" xfId="21658"/>
    <cellStyle name="Note 3 2 2 4 2 2 3 6" xfId="21659"/>
    <cellStyle name="Note 3 2 2 4 2 2 4" xfId="21660"/>
    <cellStyle name="Note 3 2 2 4 2 2 5" xfId="21661"/>
    <cellStyle name="Note 3 2 2 4 2 2 6" xfId="21662"/>
    <cellStyle name="Note 3 2 2 4 2 2 7" xfId="21663"/>
    <cellStyle name="Note 3 2 2 4 2 2 8" xfId="21664"/>
    <cellStyle name="Note 3 2 2 4 2 3" xfId="21665"/>
    <cellStyle name="Note 3 2 2 4 2 3 2" xfId="21666"/>
    <cellStyle name="Note 3 2 2 4 2 3 3" xfId="21667"/>
    <cellStyle name="Note 3 2 2 4 2 3 4" xfId="21668"/>
    <cellStyle name="Note 3 2 2 4 2 3 5" xfId="21669"/>
    <cellStyle name="Note 3 2 2 4 2 3 6" xfId="21670"/>
    <cellStyle name="Note 3 2 2 4 2 4" xfId="21671"/>
    <cellStyle name="Note 3 2 2 4 2 4 2" xfId="21672"/>
    <cellStyle name="Note 3 2 2 4 2 4 3" xfId="21673"/>
    <cellStyle name="Note 3 2 2 4 2 4 4" xfId="21674"/>
    <cellStyle name="Note 3 2 2 4 2 4 5" xfId="21675"/>
    <cellStyle name="Note 3 2 2 4 2 4 6" xfId="21676"/>
    <cellStyle name="Note 3 2 2 4 2 5" xfId="21677"/>
    <cellStyle name="Note 3 2 2 4 2 6" xfId="21678"/>
    <cellStyle name="Note 3 2 2 4 2 7" xfId="21679"/>
    <cellStyle name="Note 3 2 2 4 2 8" xfId="21680"/>
    <cellStyle name="Note 3 2 2 4 2 9" xfId="21681"/>
    <cellStyle name="Note 3 2 2 4 3" xfId="21682"/>
    <cellStyle name="Note 3 2 2 4 3 2" xfId="21683"/>
    <cellStyle name="Note 3 2 2 4 3 2 2" xfId="21684"/>
    <cellStyle name="Note 3 2 2 4 3 2 3" xfId="21685"/>
    <cellStyle name="Note 3 2 2 4 3 2 4" xfId="21686"/>
    <cellStyle name="Note 3 2 2 4 3 2 5" xfId="21687"/>
    <cellStyle name="Note 3 2 2 4 3 2 6" xfId="21688"/>
    <cellStyle name="Note 3 2 2 4 3 3" xfId="21689"/>
    <cellStyle name="Note 3 2 2 4 3 3 2" xfId="21690"/>
    <cellStyle name="Note 3 2 2 4 3 3 3" xfId="21691"/>
    <cellStyle name="Note 3 2 2 4 3 3 4" xfId="21692"/>
    <cellStyle name="Note 3 2 2 4 3 3 5" xfId="21693"/>
    <cellStyle name="Note 3 2 2 4 3 3 6" xfId="21694"/>
    <cellStyle name="Note 3 2 2 4 3 4" xfId="21695"/>
    <cellStyle name="Note 3 2 2 4 3 5" xfId="21696"/>
    <cellStyle name="Note 3 2 2 4 3 6" xfId="21697"/>
    <cellStyle name="Note 3 2 2 4 3 7" xfId="21698"/>
    <cellStyle name="Note 3 2 2 4 3 8" xfId="21699"/>
    <cellStyle name="Note 3 2 2 4 4" xfId="21700"/>
    <cellStyle name="Note 3 2 2 4 4 2" xfId="21701"/>
    <cellStyle name="Note 3 2 2 4 4 3" xfId="21702"/>
    <cellStyle name="Note 3 2 2 4 4 4" xfId="21703"/>
    <cellStyle name="Note 3 2 2 4 4 5" xfId="21704"/>
    <cellStyle name="Note 3 2 2 4 4 6" xfId="21705"/>
    <cellStyle name="Note 3 2 2 4 5" xfId="21706"/>
    <cellStyle name="Note 3 2 2 4 5 2" xfId="21707"/>
    <cellStyle name="Note 3 2 2 4 5 3" xfId="21708"/>
    <cellStyle name="Note 3 2 2 4 5 4" xfId="21709"/>
    <cellStyle name="Note 3 2 2 4 5 5" xfId="21710"/>
    <cellStyle name="Note 3 2 2 4 5 6" xfId="21711"/>
    <cellStyle name="Note 3 2 2 4 6" xfId="21712"/>
    <cellStyle name="Note 3 2 2 4 7" xfId="21713"/>
    <cellStyle name="Note 3 2 2 4 8" xfId="21714"/>
    <cellStyle name="Note 3 2 2 4 9" xfId="21715"/>
    <cellStyle name="Note 3 2 2 5" xfId="21716"/>
    <cellStyle name="Note 3 2 2 5 2" xfId="21717"/>
    <cellStyle name="Note 3 2 2 5 2 2" xfId="21718"/>
    <cellStyle name="Note 3 2 2 5 2 2 2" xfId="21719"/>
    <cellStyle name="Note 3 2 2 5 2 2 3" xfId="21720"/>
    <cellStyle name="Note 3 2 2 5 2 2 4" xfId="21721"/>
    <cellStyle name="Note 3 2 2 5 2 2 5" xfId="21722"/>
    <cellStyle name="Note 3 2 2 5 2 2 6" xfId="21723"/>
    <cellStyle name="Note 3 2 2 5 2 3" xfId="21724"/>
    <cellStyle name="Note 3 2 2 5 2 3 2" xfId="21725"/>
    <cellStyle name="Note 3 2 2 5 2 3 3" xfId="21726"/>
    <cellStyle name="Note 3 2 2 5 2 3 4" xfId="21727"/>
    <cellStyle name="Note 3 2 2 5 2 3 5" xfId="21728"/>
    <cellStyle name="Note 3 2 2 5 2 3 6" xfId="21729"/>
    <cellStyle name="Note 3 2 2 5 2 4" xfId="21730"/>
    <cellStyle name="Note 3 2 2 5 2 5" xfId="21731"/>
    <cellStyle name="Note 3 2 2 5 2 6" xfId="21732"/>
    <cellStyle name="Note 3 2 2 5 2 7" xfId="21733"/>
    <cellStyle name="Note 3 2 2 5 2 8" xfId="21734"/>
    <cellStyle name="Note 3 2 2 5 3" xfId="21735"/>
    <cellStyle name="Note 3 2 2 5 3 2" xfId="21736"/>
    <cellStyle name="Note 3 2 2 5 3 3" xfId="21737"/>
    <cellStyle name="Note 3 2 2 5 3 4" xfId="21738"/>
    <cellStyle name="Note 3 2 2 5 3 5" xfId="21739"/>
    <cellStyle name="Note 3 2 2 5 3 6" xfId="21740"/>
    <cellStyle name="Note 3 2 2 5 4" xfId="21741"/>
    <cellStyle name="Note 3 2 2 5 4 2" xfId="21742"/>
    <cellStyle name="Note 3 2 2 5 4 3" xfId="21743"/>
    <cellStyle name="Note 3 2 2 5 4 4" xfId="21744"/>
    <cellStyle name="Note 3 2 2 5 4 5" xfId="21745"/>
    <cellStyle name="Note 3 2 2 5 4 6" xfId="21746"/>
    <cellStyle name="Note 3 2 2 5 5" xfId="21747"/>
    <cellStyle name="Note 3 2 2 5 6" xfId="21748"/>
    <cellStyle name="Note 3 2 2 5 7" xfId="21749"/>
    <cellStyle name="Note 3 2 2 5 8" xfId="21750"/>
    <cellStyle name="Note 3 2 2 5 9" xfId="21751"/>
    <cellStyle name="Note 3 2 2 6" xfId="21752"/>
    <cellStyle name="Note 3 2 2 6 2" xfId="21753"/>
    <cellStyle name="Note 3 2 2 6 2 2" xfId="21754"/>
    <cellStyle name="Note 3 2 2 6 2 3" xfId="21755"/>
    <cellStyle name="Note 3 2 2 6 2 4" xfId="21756"/>
    <cellStyle name="Note 3 2 2 6 2 5" xfId="21757"/>
    <cellStyle name="Note 3 2 2 6 2 6" xfId="21758"/>
    <cellStyle name="Note 3 2 2 6 3" xfId="21759"/>
    <cellStyle name="Note 3 2 2 6 3 2" xfId="21760"/>
    <cellStyle name="Note 3 2 2 6 3 3" xfId="21761"/>
    <cellStyle name="Note 3 2 2 6 3 4" xfId="21762"/>
    <cellStyle name="Note 3 2 2 6 3 5" xfId="21763"/>
    <cellStyle name="Note 3 2 2 6 3 6" xfId="21764"/>
    <cellStyle name="Note 3 2 2 6 4" xfId="21765"/>
    <cellStyle name="Note 3 2 2 6 5" xfId="21766"/>
    <cellStyle name="Note 3 2 2 6 6" xfId="21767"/>
    <cellStyle name="Note 3 2 2 6 7" xfId="21768"/>
    <cellStyle name="Note 3 2 2 6 8" xfId="21769"/>
    <cellStyle name="Note 3 2 2 7" xfId="21770"/>
    <cellStyle name="Note 3 2 2 7 2" xfId="21771"/>
    <cellStyle name="Note 3 2 2 7 3" xfId="21772"/>
    <cellStyle name="Note 3 2 2 7 4" xfId="21773"/>
    <cellStyle name="Note 3 2 2 7 5" xfId="21774"/>
    <cellStyle name="Note 3 2 2 7 6" xfId="21775"/>
    <cellStyle name="Note 3 2 2 8" xfId="21776"/>
    <cellStyle name="Note 3 2 2 8 2" xfId="21777"/>
    <cellStyle name="Note 3 2 2 8 3" xfId="21778"/>
    <cellStyle name="Note 3 2 2 8 4" xfId="21779"/>
    <cellStyle name="Note 3 2 2 8 5" xfId="21780"/>
    <cellStyle name="Note 3 2 2 8 6" xfId="21781"/>
    <cellStyle name="Note 3 2 2 9" xfId="21782"/>
    <cellStyle name="Note 3 2 3" xfId="21783"/>
    <cellStyle name="Note 3 2 3 10" xfId="21784"/>
    <cellStyle name="Note 3 2 3 11" xfId="21785"/>
    <cellStyle name="Note 3 2 3 12" xfId="21786"/>
    <cellStyle name="Note 3 2 3 2" xfId="21787"/>
    <cellStyle name="Note 3 2 3 2 10" xfId="21788"/>
    <cellStyle name="Note 3 2 3 2 11" xfId="21789"/>
    <cellStyle name="Note 3 2 3 2 2" xfId="21790"/>
    <cellStyle name="Note 3 2 3 2 2 10" xfId="21791"/>
    <cellStyle name="Note 3 2 3 2 2 2" xfId="21792"/>
    <cellStyle name="Note 3 2 3 2 2 2 2" xfId="21793"/>
    <cellStyle name="Note 3 2 3 2 2 2 2 2" xfId="21794"/>
    <cellStyle name="Note 3 2 3 2 2 2 2 2 2" xfId="21795"/>
    <cellStyle name="Note 3 2 3 2 2 2 2 2 3" xfId="21796"/>
    <cellStyle name="Note 3 2 3 2 2 2 2 2 4" xfId="21797"/>
    <cellStyle name="Note 3 2 3 2 2 2 2 2 5" xfId="21798"/>
    <cellStyle name="Note 3 2 3 2 2 2 2 2 6" xfId="21799"/>
    <cellStyle name="Note 3 2 3 2 2 2 2 3" xfId="21800"/>
    <cellStyle name="Note 3 2 3 2 2 2 2 3 2" xfId="21801"/>
    <cellStyle name="Note 3 2 3 2 2 2 2 3 3" xfId="21802"/>
    <cellStyle name="Note 3 2 3 2 2 2 2 3 4" xfId="21803"/>
    <cellStyle name="Note 3 2 3 2 2 2 2 3 5" xfId="21804"/>
    <cellStyle name="Note 3 2 3 2 2 2 2 3 6" xfId="21805"/>
    <cellStyle name="Note 3 2 3 2 2 2 2 4" xfId="21806"/>
    <cellStyle name="Note 3 2 3 2 2 2 2 5" xfId="21807"/>
    <cellStyle name="Note 3 2 3 2 2 2 2 6" xfId="21808"/>
    <cellStyle name="Note 3 2 3 2 2 2 2 7" xfId="21809"/>
    <cellStyle name="Note 3 2 3 2 2 2 2 8" xfId="21810"/>
    <cellStyle name="Note 3 2 3 2 2 2 3" xfId="21811"/>
    <cellStyle name="Note 3 2 3 2 2 2 3 2" xfId="21812"/>
    <cellStyle name="Note 3 2 3 2 2 2 3 3" xfId="21813"/>
    <cellStyle name="Note 3 2 3 2 2 2 3 4" xfId="21814"/>
    <cellStyle name="Note 3 2 3 2 2 2 3 5" xfId="21815"/>
    <cellStyle name="Note 3 2 3 2 2 2 3 6" xfId="21816"/>
    <cellStyle name="Note 3 2 3 2 2 2 4" xfId="21817"/>
    <cellStyle name="Note 3 2 3 2 2 2 4 2" xfId="21818"/>
    <cellStyle name="Note 3 2 3 2 2 2 4 3" xfId="21819"/>
    <cellStyle name="Note 3 2 3 2 2 2 4 4" xfId="21820"/>
    <cellStyle name="Note 3 2 3 2 2 2 4 5" xfId="21821"/>
    <cellStyle name="Note 3 2 3 2 2 2 4 6" xfId="21822"/>
    <cellStyle name="Note 3 2 3 2 2 2 5" xfId="21823"/>
    <cellStyle name="Note 3 2 3 2 2 2 6" xfId="21824"/>
    <cellStyle name="Note 3 2 3 2 2 2 7" xfId="21825"/>
    <cellStyle name="Note 3 2 3 2 2 2 8" xfId="21826"/>
    <cellStyle name="Note 3 2 3 2 2 2 9" xfId="21827"/>
    <cellStyle name="Note 3 2 3 2 2 3" xfId="21828"/>
    <cellStyle name="Note 3 2 3 2 2 3 2" xfId="21829"/>
    <cellStyle name="Note 3 2 3 2 2 3 2 2" xfId="21830"/>
    <cellStyle name="Note 3 2 3 2 2 3 2 3" xfId="21831"/>
    <cellStyle name="Note 3 2 3 2 2 3 2 4" xfId="21832"/>
    <cellStyle name="Note 3 2 3 2 2 3 2 5" xfId="21833"/>
    <cellStyle name="Note 3 2 3 2 2 3 2 6" xfId="21834"/>
    <cellStyle name="Note 3 2 3 2 2 3 3" xfId="21835"/>
    <cellStyle name="Note 3 2 3 2 2 3 3 2" xfId="21836"/>
    <cellStyle name="Note 3 2 3 2 2 3 3 3" xfId="21837"/>
    <cellStyle name="Note 3 2 3 2 2 3 3 4" xfId="21838"/>
    <cellStyle name="Note 3 2 3 2 2 3 3 5" xfId="21839"/>
    <cellStyle name="Note 3 2 3 2 2 3 3 6" xfId="21840"/>
    <cellStyle name="Note 3 2 3 2 2 3 4" xfId="21841"/>
    <cellStyle name="Note 3 2 3 2 2 3 5" xfId="21842"/>
    <cellStyle name="Note 3 2 3 2 2 3 6" xfId="21843"/>
    <cellStyle name="Note 3 2 3 2 2 3 7" xfId="21844"/>
    <cellStyle name="Note 3 2 3 2 2 3 8" xfId="21845"/>
    <cellStyle name="Note 3 2 3 2 2 4" xfId="21846"/>
    <cellStyle name="Note 3 2 3 2 2 4 2" xfId="21847"/>
    <cellStyle name="Note 3 2 3 2 2 4 3" xfId="21848"/>
    <cellStyle name="Note 3 2 3 2 2 4 4" xfId="21849"/>
    <cellStyle name="Note 3 2 3 2 2 4 5" xfId="21850"/>
    <cellStyle name="Note 3 2 3 2 2 4 6" xfId="21851"/>
    <cellStyle name="Note 3 2 3 2 2 5" xfId="21852"/>
    <cellStyle name="Note 3 2 3 2 2 5 2" xfId="21853"/>
    <cellStyle name="Note 3 2 3 2 2 5 3" xfId="21854"/>
    <cellStyle name="Note 3 2 3 2 2 5 4" xfId="21855"/>
    <cellStyle name="Note 3 2 3 2 2 5 5" xfId="21856"/>
    <cellStyle name="Note 3 2 3 2 2 5 6" xfId="21857"/>
    <cellStyle name="Note 3 2 3 2 2 6" xfId="21858"/>
    <cellStyle name="Note 3 2 3 2 2 7" xfId="21859"/>
    <cellStyle name="Note 3 2 3 2 2 8" xfId="21860"/>
    <cellStyle name="Note 3 2 3 2 2 9" xfId="21861"/>
    <cellStyle name="Note 3 2 3 2 3" xfId="21862"/>
    <cellStyle name="Note 3 2 3 2 3 2" xfId="21863"/>
    <cellStyle name="Note 3 2 3 2 3 2 2" xfId="21864"/>
    <cellStyle name="Note 3 2 3 2 3 2 2 2" xfId="21865"/>
    <cellStyle name="Note 3 2 3 2 3 2 2 3" xfId="21866"/>
    <cellStyle name="Note 3 2 3 2 3 2 2 4" xfId="21867"/>
    <cellStyle name="Note 3 2 3 2 3 2 2 5" xfId="21868"/>
    <cellStyle name="Note 3 2 3 2 3 2 2 6" xfId="21869"/>
    <cellStyle name="Note 3 2 3 2 3 2 3" xfId="21870"/>
    <cellStyle name="Note 3 2 3 2 3 2 3 2" xfId="21871"/>
    <cellStyle name="Note 3 2 3 2 3 2 3 3" xfId="21872"/>
    <cellStyle name="Note 3 2 3 2 3 2 3 4" xfId="21873"/>
    <cellStyle name="Note 3 2 3 2 3 2 3 5" xfId="21874"/>
    <cellStyle name="Note 3 2 3 2 3 2 3 6" xfId="21875"/>
    <cellStyle name="Note 3 2 3 2 3 2 4" xfId="21876"/>
    <cellStyle name="Note 3 2 3 2 3 2 5" xfId="21877"/>
    <cellStyle name="Note 3 2 3 2 3 2 6" xfId="21878"/>
    <cellStyle name="Note 3 2 3 2 3 2 7" xfId="21879"/>
    <cellStyle name="Note 3 2 3 2 3 2 8" xfId="21880"/>
    <cellStyle name="Note 3 2 3 2 3 3" xfId="21881"/>
    <cellStyle name="Note 3 2 3 2 3 3 2" xfId="21882"/>
    <cellStyle name="Note 3 2 3 2 3 3 3" xfId="21883"/>
    <cellStyle name="Note 3 2 3 2 3 3 4" xfId="21884"/>
    <cellStyle name="Note 3 2 3 2 3 3 5" xfId="21885"/>
    <cellStyle name="Note 3 2 3 2 3 3 6" xfId="21886"/>
    <cellStyle name="Note 3 2 3 2 3 4" xfId="21887"/>
    <cellStyle name="Note 3 2 3 2 3 4 2" xfId="21888"/>
    <cellStyle name="Note 3 2 3 2 3 4 3" xfId="21889"/>
    <cellStyle name="Note 3 2 3 2 3 4 4" xfId="21890"/>
    <cellStyle name="Note 3 2 3 2 3 4 5" xfId="21891"/>
    <cellStyle name="Note 3 2 3 2 3 4 6" xfId="21892"/>
    <cellStyle name="Note 3 2 3 2 3 5" xfId="21893"/>
    <cellStyle name="Note 3 2 3 2 3 6" xfId="21894"/>
    <cellStyle name="Note 3 2 3 2 3 7" xfId="21895"/>
    <cellStyle name="Note 3 2 3 2 3 8" xfId="21896"/>
    <cellStyle name="Note 3 2 3 2 3 9" xfId="21897"/>
    <cellStyle name="Note 3 2 3 2 4" xfId="21898"/>
    <cellStyle name="Note 3 2 3 2 4 2" xfId="21899"/>
    <cellStyle name="Note 3 2 3 2 4 2 2" xfId="21900"/>
    <cellStyle name="Note 3 2 3 2 4 2 3" xfId="21901"/>
    <cellStyle name="Note 3 2 3 2 4 2 4" xfId="21902"/>
    <cellStyle name="Note 3 2 3 2 4 2 5" xfId="21903"/>
    <cellStyle name="Note 3 2 3 2 4 2 6" xfId="21904"/>
    <cellStyle name="Note 3 2 3 2 4 3" xfId="21905"/>
    <cellStyle name="Note 3 2 3 2 4 3 2" xfId="21906"/>
    <cellStyle name="Note 3 2 3 2 4 3 3" xfId="21907"/>
    <cellStyle name="Note 3 2 3 2 4 3 4" xfId="21908"/>
    <cellStyle name="Note 3 2 3 2 4 3 5" xfId="21909"/>
    <cellStyle name="Note 3 2 3 2 4 3 6" xfId="21910"/>
    <cellStyle name="Note 3 2 3 2 4 4" xfId="21911"/>
    <cellStyle name="Note 3 2 3 2 4 5" xfId="21912"/>
    <cellStyle name="Note 3 2 3 2 4 6" xfId="21913"/>
    <cellStyle name="Note 3 2 3 2 4 7" xfId="21914"/>
    <cellStyle name="Note 3 2 3 2 4 8" xfId="21915"/>
    <cellStyle name="Note 3 2 3 2 5" xfId="21916"/>
    <cellStyle name="Note 3 2 3 2 5 2" xfId="21917"/>
    <cellStyle name="Note 3 2 3 2 5 3" xfId="21918"/>
    <cellStyle name="Note 3 2 3 2 5 4" xfId="21919"/>
    <cellStyle name="Note 3 2 3 2 5 5" xfId="21920"/>
    <cellStyle name="Note 3 2 3 2 5 6" xfId="21921"/>
    <cellStyle name="Note 3 2 3 2 6" xfId="21922"/>
    <cellStyle name="Note 3 2 3 2 6 2" xfId="21923"/>
    <cellStyle name="Note 3 2 3 2 6 3" xfId="21924"/>
    <cellStyle name="Note 3 2 3 2 6 4" xfId="21925"/>
    <cellStyle name="Note 3 2 3 2 6 5" xfId="21926"/>
    <cellStyle name="Note 3 2 3 2 6 6" xfId="21927"/>
    <cellStyle name="Note 3 2 3 2 7" xfId="21928"/>
    <cellStyle name="Note 3 2 3 2 8" xfId="21929"/>
    <cellStyle name="Note 3 2 3 2 9" xfId="21930"/>
    <cellStyle name="Note 3 2 3 3" xfId="21931"/>
    <cellStyle name="Note 3 2 3 3 10" xfId="21932"/>
    <cellStyle name="Note 3 2 3 3 2" xfId="21933"/>
    <cellStyle name="Note 3 2 3 3 2 2" xfId="21934"/>
    <cellStyle name="Note 3 2 3 3 2 2 2" xfId="21935"/>
    <cellStyle name="Note 3 2 3 3 2 2 2 2" xfId="21936"/>
    <cellStyle name="Note 3 2 3 3 2 2 2 3" xfId="21937"/>
    <cellStyle name="Note 3 2 3 3 2 2 2 4" xfId="21938"/>
    <cellStyle name="Note 3 2 3 3 2 2 2 5" xfId="21939"/>
    <cellStyle name="Note 3 2 3 3 2 2 2 6" xfId="21940"/>
    <cellStyle name="Note 3 2 3 3 2 2 3" xfId="21941"/>
    <cellStyle name="Note 3 2 3 3 2 2 3 2" xfId="21942"/>
    <cellStyle name="Note 3 2 3 3 2 2 3 3" xfId="21943"/>
    <cellStyle name="Note 3 2 3 3 2 2 3 4" xfId="21944"/>
    <cellStyle name="Note 3 2 3 3 2 2 3 5" xfId="21945"/>
    <cellStyle name="Note 3 2 3 3 2 2 3 6" xfId="21946"/>
    <cellStyle name="Note 3 2 3 3 2 2 4" xfId="21947"/>
    <cellStyle name="Note 3 2 3 3 2 2 5" xfId="21948"/>
    <cellStyle name="Note 3 2 3 3 2 2 6" xfId="21949"/>
    <cellStyle name="Note 3 2 3 3 2 2 7" xfId="21950"/>
    <cellStyle name="Note 3 2 3 3 2 2 8" xfId="21951"/>
    <cellStyle name="Note 3 2 3 3 2 3" xfId="21952"/>
    <cellStyle name="Note 3 2 3 3 2 3 2" xfId="21953"/>
    <cellStyle name="Note 3 2 3 3 2 3 3" xfId="21954"/>
    <cellStyle name="Note 3 2 3 3 2 3 4" xfId="21955"/>
    <cellStyle name="Note 3 2 3 3 2 3 5" xfId="21956"/>
    <cellStyle name="Note 3 2 3 3 2 3 6" xfId="21957"/>
    <cellStyle name="Note 3 2 3 3 2 4" xfId="21958"/>
    <cellStyle name="Note 3 2 3 3 2 4 2" xfId="21959"/>
    <cellStyle name="Note 3 2 3 3 2 4 3" xfId="21960"/>
    <cellStyle name="Note 3 2 3 3 2 4 4" xfId="21961"/>
    <cellStyle name="Note 3 2 3 3 2 4 5" xfId="21962"/>
    <cellStyle name="Note 3 2 3 3 2 4 6" xfId="21963"/>
    <cellStyle name="Note 3 2 3 3 2 5" xfId="21964"/>
    <cellStyle name="Note 3 2 3 3 2 6" xfId="21965"/>
    <cellStyle name="Note 3 2 3 3 2 7" xfId="21966"/>
    <cellStyle name="Note 3 2 3 3 2 8" xfId="21967"/>
    <cellStyle name="Note 3 2 3 3 2 9" xfId="21968"/>
    <cellStyle name="Note 3 2 3 3 3" xfId="21969"/>
    <cellStyle name="Note 3 2 3 3 3 2" xfId="21970"/>
    <cellStyle name="Note 3 2 3 3 3 2 2" xfId="21971"/>
    <cellStyle name="Note 3 2 3 3 3 2 3" xfId="21972"/>
    <cellStyle name="Note 3 2 3 3 3 2 4" xfId="21973"/>
    <cellStyle name="Note 3 2 3 3 3 2 5" xfId="21974"/>
    <cellStyle name="Note 3 2 3 3 3 2 6" xfId="21975"/>
    <cellStyle name="Note 3 2 3 3 3 3" xfId="21976"/>
    <cellStyle name="Note 3 2 3 3 3 3 2" xfId="21977"/>
    <cellStyle name="Note 3 2 3 3 3 3 3" xfId="21978"/>
    <cellStyle name="Note 3 2 3 3 3 3 4" xfId="21979"/>
    <cellStyle name="Note 3 2 3 3 3 3 5" xfId="21980"/>
    <cellStyle name="Note 3 2 3 3 3 3 6" xfId="21981"/>
    <cellStyle name="Note 3 2 3 3 3 4" xfId="21982"/>
    <cellStyle name="Note 3 2 3 3 3 5" xfId="21983"/>
    <cellStyle name="Note 3 2 3 3 3 6" xfId="21984"/>
    <cellStyle name="Note 3 2 3 3 3 7" xfId="21985"/>
    <cellStyle name="Note 3 2 3 3 3 8" xfId="21986"/>
    <cellStyle name="Note 3 2 3 3 4" xfId="21987"/>
    <cellStyle name="Note 3 2 3 3 4 2" xfId="21988"/>
    <cellStyle name="Note 3 2 3 3 4 3" xfId="21989"/>
    <cellStyle name="Note 3 2 3 3 4 4" xfId="21990"/>
    <cellStyle name="Note 3 2 3 3 4 5" xfId="21991"/>
    <cellStyle name="Note 3 2 3 3 4 6" xfId="21992"/>
    <cellStyle name="Note 3 2 3 3 5" xfId="21993"/>
    <cellStyle name="Note 3 2 3 3 5 2" xfId="21994"/>
    <cellStyle name="Note 3 2 3 3 5 3" xfId="21995"/>
    <cellStyle name="Note 3 2 3 3 5 4" xfId="21996"/>
    <cellStyle name="Note 3 2 3 3 5 5" xfId="21997"/>
    <cellStyle name="Note 3 2 3 3 5 6" xfId="21998"/>
    <cellStyle name="Note 3 2 3 3 6" xfId="21999"/>
    <cellStyle name="Note 3 2 3 3 7" xfId="22000"/>
    <cellStyle name="Note 3 2 3 3 8" xfId="22001"/>
    <cellStyle name="Note 3 2 3 3 9" xfId="22002"/>
    <cellStyle name="Note 3 2 3 4" xfId="22003"/>
    <cellStyle name="Note 3 2 3 4 2" xfId="22004"/>
    <cellStyle name="Note 3 2 3 4 2 2" xfId="22005"/>
    <cellStyle name="Note 3 2 3 4 2 2 2" xfId="22006"/>
    <cellStyle name="Note 3 2 3 4 2 2 3" xfId="22007"/>
    <cellStyle name="Note 3 2 3 4 2 2 4" xfId="22008"/>
    <cellStyle name="Note 3 2 3 4 2 2 5" xfId="22009"/>
    <cellStyle name="Note 3 2 3 4 2 2 6" xfId="22010"/>
    <cellStyle name="Note 3 2 3 4 2 3" xfId="22011"/>
    <cellStyle name="Note 3 2 3 4 2 3 2" xfId="22012"/>
    <cellStyle name="Note 3 2 3 4 2 3 3" xfId="22013"/>
    <cellStyle name="Note 3 2 3 4 2 3 4" xfId="22014"/>
    <cellStyle name="Note 3 2 3 4 2 3 5" xfId="22015"/>
    <cellStyle name="Note 3 2 3 4 2 3 6" xfId="22016"/>
    <cellStyle name="Note 3 2 3 4 2 4" xfId="22017"/>
    <cellStyle name="Note 3 2 3 4 2 5" xfId="22018"/>
    <cellStyle name="Note 3 2 3 4 2 6" xfId="22019"/>
    <cellStyle name="Note 3 2 3 4 2 7" xfId="22020"/>
    <cellStyle name="Note 3 2 3 4 2 8" xfId="22021"/>
    <cellStyle name="Note 3 2 3 4 3" xfId="22022"/>
    <cellStyle name="Note 3 2 3 4 3 2" xfId="22023"/>
    <cellStyle name="Note 3 2 3 4 3 3" xfId="22024"/>
    <cellStyle name="Note 3 2 3 4 3 4" xfId="22025"/>
    <cellStyle name="Note 3 2 3 4 3 5" xfId="22026"/>
    <cellStyle name="Note 3 2 3 4 3 6" xfId="22027"/>
    <cellStyle name="Note 3 2 3 4 4" xfId="22028"/>
    <cellStyle name="Note 3 2 3 4 4 2" xfId="22029"/>
    <cellStyle name="Note 3 2 3 4 4 3" xfId="22030"/>
    <cellStyle name="Note 3 2 3 4 4 4" xfId="22031"/>
    <cellStyle name="Note 3 2 3 4 4 5" xfId="22032"/>
    <cellStyle name="Note 3 2 3 4 4 6" xfId="22033"/>
    <cellStyle name="Note 3 2 3 4 5" xfId="22034"/>
    <cellStyle name="Note 3 2 3 4 6" xfId="22035"/>
    <cellStyle name="Note 3 2 3 4 7" xfId="22036"/>
    <cellStyle name="Note 3 2 3 4 8" xfId="22037"/>
    <cellStyle name="Note 3 2 3 4 9" xfId="22038"/>
    <cellStyle name="Note 3 2 3 5" xfId="22039"/>
    <cellStyle name="Note 3 2 3 5 2" xfId="22040"/>
    <cellStyle name="Note 3 2 3 5 2 2" xfId="22041"/>
    <cellStyle name="Note 3 2 3 5 2 3" xfId="22042"/>
    <cellStyle name="Note 3 2 3 5 2 4" xfId="22043"/>
    <cellStyle name="Note 3 2 3 5 2 5" xfId="22044"/>
    <cellStyle name="Note 3 2 3 5 2 6" xfId="22045"/>
    <cellStyle name="Note 3 2 3 5 3" xfId="22046"/>
    <cellStyle name="Note 3 2 3 5 3 2" xfId="22047"/>
    <cellStyle name="Note 3 2 3 5 3 3" xfId="22048"/>
    <cellStyle name="Note 3 2 3 5 3 4" xfId="22049"/>
    <cellStyle name="Note 3 2 3 5 3 5" xfId="22050"/>
    <cellStyle name="Note 3 2 3 5 3 6" xfId="22051"/>
    <cellStyle name="Note 3 2 3 5 4" xfId="22052"/>
    <cellStyle name="Note 3 2 3 5 5" xfId="22053"/>
    <cellStyle name="Note 3 2 3 5 6" xfId="22054"/>
    <cellStyle name="Note 3 2 3 5 7" xfId="22055"/>
    <cellStyle name="Note 3 2 3 5 8" xfId="22056"/>
    <cellStyle name="Note 3 2 3 6" xfId="22057"/>
    <cellStyle name="Note 3 2 3 6 2" xfId="22058"/>
    <cellStyle name="Note 3 2 3 6 3" xfId="22059"/>
    <cellStyle name="Note 3 2 3 6 4" xfId="22060"/>
    <cellStyle name="Note 3 2 3 6 5" xfId="22061"/>
    <cellStyle name="Note 3 2 3 6 6" xfId="22062"/>
    <cellStyle name="Note 3 2 3 7" xfId="22063"/>
    <cellStyle name="Note 3 2 3 7 2" xfId="22064"/>
    <cellStyle name="Note 3 2 3 7 3" xfId="22065"/>
    <cellStyle name="Note 3 2 3 7 4" xfId="22066"/>
    <cellStyle name="Note 3 2 3 7 5" xfId="22067"/>
    <cellStyle name="Note 3 2 3 7 6" xfId="22068"/>
    <cellStyle name="Note 3 2 3 8" xfId="22069"/>
    <cellStyle name="Note 3 2 3 9" xfId="22070"/>
    <cellStyle name="Note 3 2 4" xfId="22071"/>
    <cellStyle name="Note 3 2 4 10" xfId="22072"/>
    <cellStyle name="Note 3 2 4 11" xfId="22073"/>
    <cellStyle name="Note 3 2 4 2" xfId="22074"/>
    <cellStyle name="Note 3 2 4 2 10" xfId="22075"/>
    <cellStyle name="Note 3 2 4 2 2" xfId="22076"/>
    <cellStyle name="Note 3 2 4 2 2 2" xfId="22077"/>
    <cellStyle name="Note 3 2 4 2 2 2 2" xfId="22078"/>
    <cellStyle name="Note 3 2 4 2 2 2 2 2" xfId="22079"/>
    <cellStyle name="Note 3 2 4 2 2 2 2 3" xfId="22080"/>
    <cellStyle name="Note 3 2 4 2 2 2 2 4" xfId="22081"/>
    <cellStyle name="Note 3 2 4 2 2 2 2 5" xfId="22082"/>
    <cellStyle name="Note 3 2 4 2 2 2 2 6" xfId="22083"/>
    <cellStyle name="Note 3 2 4 2 2 2 3" xfId="22084"/>
    <cellStyle name="Note 3 2 4 2 2 2 3 2" xfId="22085"/>
    <cellStyle name="Note 3 2 4 2 2 2 3 3" xfId="22086"/>
    <cellStyle name="Note 3 2 4 2 2 2 3 4" xfId="22087"/>
    <cellStyle name="Note 3 2 4 2 2 2 3 5" xfId="22088"/>
    <cellStyle name="Note 3 2 4 2 2 2 3 6" xfId="22089"/>
    <cellStyle name="Note 3 2 4 2 2 2 4" xfId="22090"/>
    <cellStyle name="Note 3 2 4 2 2 2 5" xfId="22091"/>
    <cellStyle name="Note 3 2 4 2 2 2 6" xfId="22092"/>
    <cellStyle name="Note 3 2 4 2 2 2 7" xfId="22093"/>
    <cellStyle name="Note 3 2 4 2 2 2 8" xfId="22094"/>
    <cellStyle name="Note 3 2 4 2 2 3" xfId="22095"/>
    <cellStyle name="Note 3 2 4 2 2 3 2" xfId="22096"/>
    <cellStyle name="Note 3 2 4 2 2 3 3" xfId="22097"/>
    <cellStyle name="Note 3 2 4 2 2 3 4" xfId="22098"/>
    <cellStyle name="Note 3 2 4 2 2 3 5" xfId="22099"/>
    <cellStyle name="Note 3 2 4 2 2 3 6" xfId="22100"/>
    <cellStyle name="Note 3 2 4 2 2 4" xfId="22101"/>
    <cellStyle name="Note 3 2 4 2 2 4 2" xfId="22102"/>
    <cellStyle name="Note 3 2 4 2 2 4 3" xfId="22103"/>
    <cellStyle name="Note 3 2 4 2 2 4 4" xfId="22104"/>
    <cellStyle name="Note 3 2 4 2 2 4 5" xfId="22105"/>
    <cellStyle name="Note 3 2 4 2 2 4 6" xfId="22106"/>
    <cellStyle name="Note 3 2 4 2 2 5" xfId="22107"/>
    <cellStyle name="Note 3 2 4 2 2 6" xfId="22108"/>
    <cellStyle name="Note 3 2 4 2 2 7" xfId="22109"/>
    <cellStyle name="Note 3 2 4 2 2 8" xfId="22110"/>
    <cellStyle name="Note 3 2 4 2 2 9" xfId="22111"/>
    <cellStyle name="Note 3 2 4 2 3" xfId="22112"/>
    <cellStyle name="Note 3 2 4 2 3 2" xfId="22113"/>
    <cellStyle name="Note 3 2 4 2 3 2 2" xfId="22114"/>
    <cellStyle name="Note 3 2 4 2 3 2 3" xfId="22115"/>
    <cellStyle name="Note 3 2 4 2 3 2 4" xfId="22116"/>
    <cellStyle name="Note 3 2 4 2 3 2 5" xfId="22117"/>
    <cellStyle name="Note 3 2 4 2 3 2 6" xfId="22118"/>
    <cellStyle name="Note 3 2 4 2 3 3" xfId="22119"/>
    <cellStyle name="Note 3 2 4 2 3 3 2" xfId="22120"/>
    <cellStyle name="Note 3 2 4 2 3 3 3" xfId="22121"/>
    <cellStyle name="Note 3 2 4 2 3 3 4" xfId="22122"/>
    <cellStyle name="Note 3 2 4 2 3 3 5" xfId="22123"/>
    <cellStyle name="Note 3 2 4 2 3 3 6" xfId="22124"/>
    <cellStyle name="Note 3 2 4 2 3 4" xfId="22125"/>
    <cellStyle name="Note 3 2 4 2 3 5" xfId="22126"/>
    <cellStyle name="Note 3 2 4 2 3 6" xfId="22127"/>
    <cellStyle name="Note 3 2 4 2 3 7" xfId="22128"/>
    <cellStyle name="Note 3 2 4 2 3 8" xfId="22129"/>
    <cellStyle name="Note 3 2 4 2 4" xfId="22130"/>
    <cellStyle name="Note 3 2 4 2 4 2" xfId="22131"/>
    <cellStyle name="Note 3 2 4 2 4 3" xfId="22132"/>
    <cellStyle name="Note 3 2 4 2 4 4" xfId="22133"/>
    <cellStyle name="Note 3 2 4 2 4 5" xfId="22134"/>
    <cellStyle name="Note 3 2 4 2 4 6" xfId="22135"/>
    <cellStyle name="Note 3 2 4 2 5" xfId="22136"/>
    <cellStyle name="Note 3 2 4 2 5 2" xfId="22137"/>
    <cellStyle name="Note 3 2 4 2 5 3" xfId="22138"/>
    <cellStyle name="Note 3 2 4 2 5 4" xfId="22139"/>
    <cellStyle name="Note 3 2 4 2 5 5" xfId="22140"/>
    <cellStyle name="Note 3 2 4 2 5 6" xfId="22141"/>
    <cellStyle name="Note 3 2 4 2 6" xfId="22142"/>
    <cellStyle name="Note 3 2 4 2 7" xfId="22143"/>
    <cellStyle name="Note 3 2 4 2 8" xfId="22144"/>
    <cellStyle name="Note 3 2 4 2 9" xfId="22145"/>
    <cellStyle name="Note 3 2 4 3" xfId="22146"/>
    <cellStyle name="Note 3 2 4 3 2" xfId="22147"/>
    <cellStyle name="Note 3 2 4 3 2 2" xfId="22148"/>
    <cellStyle name="Note 3 2 4 3 2 2 2" xfId="22149"/>
    <cellStyle name="Note 3 2 4 3 2 2 3" xfId="22150"/>
    <cellStyle name="Note 3 2 4 3 2 2 4" xfId="22151"/>
    <cellStyle name="Note 3 2 4 3 2 2 5" xfId="22152"/>
    <cellStyle name="Note 3 2 4 3 2 2 6" xfId="22153"/>
    <cellStyle name="Note 3 2 4 3 2 3" xfId="22154"/>
    <cellStyle name="Note 3 2 4 3 2 3 2" xfId="22155"/>
    <cellStyle name="Note 3 2 4 3 2 3 3" xfId="22156"/>
    <cellStyle name="Note 3 2 4 3 2 3 4" xfId="22157"/>
    <cellStyle name="Note 3 2 4 3 2 3 5" xfId="22158"/>
    <cellStyle name="Note 3 2 4 3 2 3 6" xfId="22159"/>
    <cellStyle name="Note 3 2 4 3 2 4" xfId="22160"/>
    <cellStyle name="Note 3 2 4 3 2 5" xfId="22161"/>
    <cellStyle name="Note 3 2 4 3 2 6" xfId="22162"/>
    <cellStyle name="Note 3 2 4 3 2 7" xfId="22163"/>
    <cellStyle name="Note 3 2 4 3 2 8" xfId="22164"/>
    <cellStyle name="Note 3 2 4 3 3" xfId="22165"/>
    <cellStyle name="Note 3 2 4 3 3 2" xfId="22166"/>
    <cellStyle name="Note 3 2 4 3 3 3" xfId="22167"/>
    <cellStyle name="Note 3 2 4 3 3 4" xfId="22168"/>
    <cellStyle name="Note 3 2 4 3 3 5" xfId="22169"/>
    <cellStyle name="Note 3 2 4 3 3 6" xfId="22170"/>
    <cellStyle name="Note 3 2 4 3 4" xfId="22171"/>
    <cellStyle name="Note 3 2 4 3 4 2" xfId="22172"/>
    <cellStyle name="Note 3 2 4 3 4 3" xfId="22173"/>
    <cellStyle name="Note 3 2 4 3 4 4" xfId="22174"/>
    <cellStyle name="Note 3 2 4 3 4 5" xfId="22175"/>
    <cellStyle name="Note 3 2 4 3 4 6" xfId="22176"/>
    <cellStyle name="Note 3 2 4 3 5" xfId="22177"/>
    <cellStyle name="Note 3 2 4 3 6" xfId="22178"/>
    <cellStyle name="Note 3 2 4 3 7" xfId="22179"/>
    <cellStyle name="Note 3 2 4 3 8" xfId="22180"/>
    <cellStyle name="Note 3 2 4 3 9" xfId="22181"/>
    <cellStyle name="Note 3 2 4 4" xfId="22182"/>
    <cellStyle name="Note 3 2 4 4 2" xfId="22183"/>
    <cellStyle name="Note 3 2 4 4 2 2" xfId="22184"/>
    <cellStyle name="Note 3 2 4 4 2 3" xfId="22185"/>
    <cellStyle name="Note 3 2 4 4 2 4" xfId="22186"/>
    <cellStyle name="Note 3 2 4 4 2 5" xfId="22187"/>
    <cellStyle name="Note 3 2 4 4 2 6" xfId="22188"/>
    <cellStyle name="Note 3 2 4 4 3" xfId="22189"/>
    <cellStyle name="Note 3 2 4 4 3 2" xfId="22190"/>
    <cellStyle name="Note 3 2 4 4 3 3" xfId="22191"/>
    <cellStyle name="Note 3 2 4 4 3 4" xfId="22192"/>
    <cellStyle name="Note 3 2 4 4 3 5" xfId="22193"/>
    <cellStyle name="Note 3 2 4 4 3 6" xfId="22194"/>
    <cellStyle name="Note 3 2 4 4 4" xfId="22195"/>
    <cellStyle name="Note 3 2 4 4 5" xfId="22196"/>
    <cellStyle name="Note 3 2 4 4 6" xfId="22197"/>
    <cellStyle name="Note 3 2 4 4 7" xfId="22198"/>
    <cellStyle name="Note 3 2 4 4 8" xfId="22199"/>
    <cellStyle name="Note 3 2 4 5" xfId="22200"/>
    <cellStyle name="Note 3 2 4 5 2" xfId="22201"/>
    <cellStyle name="Note 3 2 4 5 3" xfId="22202"/>
    <cellStyle name="Note 3 2 4 5 4" xfId="22203"/>
    <cellStyle name="Note 3 2 4 5 5" xfId="22204"/>
    <cellStyle name="Note 3 2 4 5 6" xfId="22205"/>
    <cellStyle name="Note 3 2 4 6" xfId="22206"/>
    <cellStyle name="Note 3 2 4 6 2" xfId="22207"/>
    <cellStyle name="Note 3 2 4 6 3" xfId="22208"/>
    <cellStyle name="Note 3 2 4 6 4" xfId="22209"/>
    <cellStyle name="Note 3 2 4 6 5" xfId="22210"/>
    <cellStyle name="Note 3 2 4 6 6" xfId="22211"/>
    <cellStyle name="Note 3 2 4 7" xfId="22212"/>
    <cellStyle name="Note 3 2 4 8" xfId="22213"/>
    <cellStyle name="Note 3 2 4 9" xfId="22214"/>
    <cellStyle name="Note 3 2 5" xfId="22215"/>
    <cellStyle name="Note 3 2 5 10" xfId="22216"/>
    <cellStyle name="Note 3 2 5 2" xfId="22217"/>
    <cellStyle name="Note 3 2 5 2 2" xfId="22218"/>
    <cellStyle name="Note 3 2 5 2 2 2" xfId="22219"/>
    <cellStyle name="Note 3 2 5 2 2 2 2" xfId="22220"/>
    <cellStyle name="Note 3 2 5 2 2 2 3" xfId="22221"/>
    <cellStyle name="Note 3 2 5 2 2 2 4" xfId="22222"/>
    <cellStyle name="Note 3 2 5 2 2 2 5" xfId="22223"/>
    <cellStyle name="Note 3 2 5 2 2 2 6" xfId="22224"/>
    <cellStyle name="Note 3 2 5 2 2 3" xfId="22225"/>
    <cellStyle name="Note 3 2 5 2 2 3 2" xfId="22226"/>
    <cellStyle name="Note 3 2 5 2 2 3 3" xfId="22227"/>
    <cellStyle name="Note 3 2 5 2 2 3 4" xfId="22228"/>
    <cellStyle name="Note 3 2 5 2 2 3 5" xfId="22229"/>
    <cellStyle name="Note 3 2 5 2 2 3 6" xfId="22230"/>
    <cellStyle name="Note 3 2 5 2 2 4" xfId="22231"/>
    <cellStyle name="Note 3 2 5 2 2 5" xfId="22232"/>
    <cellStyle name="Note 3 2 5 2 2 6" xfId="22233"/>
    <cellStyle name="Note 3 2 5 2 2 7" xfId="22234"/>
    <cellStyle name="Note 3 2 5 2 2 8" xfId="22235"/>
    <cellStyle name="Note 3 2 5 2 3" xfId="22236"/>
    <cellStyle name="Note 3 2 5 2 3 2" xfId="22237"/>
    <cellStyle name="Note 3 2 5 2 3 3" xfId="22238"/>
    <cellStyle name="Note 3 2 5 2 3 4" xfId="22239"/>
    <cellStyle name="Note 3 2 5 2 3 5" xfId="22240"/>
    <cellStyle name="Note 3 2 5 2 3 6" xfId="22241"/>
    <cellStyle name="Note 3 2 5 2 4" xfId="22242"/>
    <cellStyle name="Note 3 2 5 2 4 2" xfId="22243"/>
    <cellStyle name="Note 3 2 5 2 4 3" xfId="22244"/>
    <cellStyle name="Note 3 2 5 2 4 4" xfId="22245"/>
    <cellStyle name="Note 3 2 5 2 4 5" xfId="22246"/>
    <cellStyle name="Note 3 2 5 2 4 6" xfId="22247"/>
    <cellStyle name="Note 3 2 5 2 5" xfId="22248"/>
    <cellStyle name="Note 3 2 5 2 6" xfId="22249"/>
    <cellStyle name="Note 3 2 5 2 7" xfId="22250"/>
    <cellStyle name="Note 3 2 5 2 8" xfId="22251"/>
    <cellStyle name="Note 3 2 5 2 9" xfId="22252"/>
    <cellStyle name="Note 3 2 5 3" xfId="22253"/>
    <cellStyle name="Note 3 2 5 3 2" xfId="22254"/>
    <cellStyle name="Note 3 2 5 3 2 2" xfId="22255"/>
    <cellStyle name="Note 3 2 5 3 2 3" xfId="22256"/>
    <cellStyle name="Note 3 2 5 3 2 4" xfId="22257"/>
    <cellStyle name="Note 3 2 5 3 2 5" xfId="22258"/>
    <cellStyle name="Note 3 2 5 3 2 6" xfId="22259"/>
    <cellStyle name="Note 3 2 5 3 3" xfId="22260"/>
    <cellStyle name="Note 3 2 5 3 3 2" xfId="22261"/>
    <cellStyle name="Note 3 2 5 3 3 3" xfId="22262"/>
    <cellStyle name="Note 3 2 5 3 3 4" xfId="22263"/>
    <cellStyle name="Note 3 2 5 3 3 5" xfId="22264"/>
    <cellStyle name="Note 3 2 5 3 3 6" xfId="22265"/>
    <cellStyle name="Note 3 2 5 3 4" xfId="22266"/>
    <cellStyle name="Note 3 2 5 3 5" xfId="22267"/>
    <cellStyle name="Note 3 2 5 3 6" xfId="22268"/>
    <cellStyle name="Note 3 2 5 3 7" xfId="22269"/>
    <cellStyle name="Note 3 2 5 3 8" xfId="22270"/>
    <cellStyle name="Note 3 2 5 4" xfId="22271"/>
    <cellStyle name="Note 3 2 5 4 2" xfId="22272"/>
    <cellStyle name="Note 3 2 5 4 3" xfId="22273"/>
    <cellStyle name="Note 3 2 5 4 4" xfId="22274"/>
    <cellStyle name="Note 3 2 5 4 5" xfId="22275"/>
    <cellStyle name="Note 3 2 5 4 6" xfId="22276"/>
    <cellStyle name="Note 3 2 5 5" xfId="22277"/>
    <cellStyle name="Note 3 2 5 5 2" xfId="22278"/>
    <cellStyle name="Note 3 2 5 5 3" xfId="22279"/>
    <cellStyle name="Note 3 2 5 5 4" xfId="22280"/>
    <cellStyle name="Note 3 2 5 5 5" xfId="22281"/>
    <cellStyle name="Note 3 2 5 5 6" xfId="22282"/>
    <cellStyle name="Note 3 2 5 6" xfId="22283"/>
    <cellStyle name="Note 3 2 5 7" xfId="22284"/>
    <cellStyle name="Note 3 2 5 8" xfId="22285"/>
    <cellStyle name="Note 3 2 5 9" xfId="22286"/>
    <cellStyle name="Note 3 2 6" xfId="22287"/>
    <cellStyle name="Note 3 2 6 2" xfId="22288"/>
    <cellStyle name="Note 3 2 6 2 2" xfId="22289"/>
    <cellStyle name="Note 3 2 6 2 2 2" xfId="22290"/>
    <cellStyle name="Note 3 2 6 2 2 3" xfId="22291"/>
    <cellStyle name="Note 3 2 6 2 2 4" xfId="22292"/>
    <cellStyle name="Note 3 2 6 2 2 5" xfId="22293"/>
    <cellStyle name="Note 3 2 6 2 2 6" xfId="22294"/>
    <cellStyle name="Note 3 2 6 2 3" xfId="22295"/>
    <cellStyle name="Note 3 2 6 2 3 2" xfId="22296"/>
    <cellStyle name="Note 3 2 6 2 3 3" xfId="22297"/>
    <cellStyle name="Note 3 2 6 2 3 4" xfId="22298"/>
    <cellStyle name="Note 3 2 6 2 3 5" xfId="22299"/>
    <cellStyle name="Note 3 2 6 2 3 6" xfId="22300"/>
    <cellStyle name="Note 3 2 6 2 4" xfId="22301"/>
    <cellStyle name="Note 3 2 6 2 5" xfId="22302"/>
    <cellStyle name="Note 3 2 6 2 6" xfId="22303"/>
    <cellStyle name="Note 3 2 6 2 7" xfId="22304"/>
    <cellStyle name="Note 3 2 6 2 8" xfId="22305"/>
    <cellStyle name="Note 3 2 6 3" xfId="22306"/>
    <cellStyle name="Note 3 2 6 3 2" xfId="22307"/>
    <cellStyle name="Note 3 2 6 3 3" xfId="22308"/>
    <cellStyle name="Note 3 2 6 3 4" xfId="22309"/>
    <cellStyle name="Note 3 2 6 3 5" xfId="22310"/>
    <cellStyle name="Note 3 2 6 3 6" xfId="22311"/>
    <cellStyle name="Note 3 2 6 4" xfId="22312"/>
    <cellStyle name="Note 3 2 6 4 2" xfId="22313"/>
    <cellStyle name="Note 3 2 6 4 3" xfId="22314"/>
    <cellStyle name="Note 3 2 6 4 4" xfId="22315"/>
    <cellStyle name="Note 3 2 6 4 5" xfId="22316"/>
    <cellStyle name="Note 3 2 6 4 6" xfId="22317"/>
    <cellStyle name="Note 3 2 6 5" xfId="22318"/>
    <cellStyle name="Note 3 2 6 6" xfId="22319"/>
    <cellStyle name="Note 3 2 6 7" xfId="22320"/>
    <cellStyle name="Note 3 2 6 8" xfId="22321"/>
    <cellStyle name="Note 3 2 6 9" xfId="22322"/>
    <cellStyle name="Note 3 2 7" xfId="22323"/>
    <cellStyle name="Note 3 2 7 2" xfId="22324"/>
    <cellStyle name="Note 3 2 7 2 2" xfId="22325"/>
    <cellStyle name="Note 3 2 7 2 3" xfId="22326"/>
    <cellStyle name="Note 3 2 7 2 4" xfId="22327"/>
    <cellStyle name="Note 3 2 7 2 5" xfId="22328"/>
    <cellStyle name="Note 3 2 7 2 6" xfId="22329"/>
    <cellStyle name="Note 3 2 7 3" xfId="22330"/>
    <cellStyle name="Note 3 2 7 3 2" xfId="22331"/>
    <cellStyle name="Note 3 2 7 3 3" xfId="22332"/>
    <cellStyle name="Note 3 2 7 3 4" xfId="22333"/>
    <cellStyle name="Note 3 2 7 3 5" xfId="22334"/>
    <cellStyle name="Note 3 2 7 3 6" xfId="22335"/>
    <cellStyle name="Note 3 2 7 4" xfId="22336"/>
    <cellStyle name="Note 3 2 7 5" xfId="22337"/>
    <cellStyle name="Note 3 2 7 6" xfId="22338"/>
    <cellStyle name="Note 3 2 7 7" xfId="22339"/>
    <cellStyle name="Note 3 2 7 8" xfId="22340"/>
    <cellStyle name="Note 3 2 8" xfId="22341"/>
    <cellStyle name="Note 3 2 8 2" xfId="22342"/>
    <cellStyle name="Note 3 2 8 3" xfId="22343"/>
    <cellStyle name="Note 3 2 8 4" xfId="22344"/>
    <cellStyle name="Note 3 2 8 5" xfId="22345"/>
    <cellStyle name="Note 3 2 8 6" xfId="22346"/>
    <cellStyle name="Note 3 2 9" xfId="22347"/>
    <cellStyle name="Note 3 2 9 2" xfId="22348"/>
    <cellStyle name="Note 3 2 9 3" xfId="22349"/>
    <cellStyle name="Note 3 2 9 4" xfId="22350"/>
    <cellStyle name="Note 3 2 9 5" xfId="22351"/>
    <cellStyle name="Note 3 2 9 6" xfId="22352"/>
    <cellStyle name="Note 3 3" xfId="22353"/>
    <cellStyle name="Note 3 3 10" xfId="22354"/>
    <cellStyle name="Note 3 3 10 2" xfId="22355"/>
    <cellStyle name="Note 3 3 10 3" xfId="22356"/>
    <cellStyle name="Note 3 3 10 4" xfId="22357"/>
    <cellStyle name="Note 3 3 10 5" xfId="22358"/>
    <cellStyle name="Note 3 3 10 6" xfId="22359"/>
    <cellStyle name="Note 3 3 11" xfId="22360"/>
    <cellStyle name="Note 3 3 12" xfId="22361"/>
    <cellStyle name="Note 3 3 13" xfId="22362"/>
    <cellStyle name="Note 3 3 14" xfId="22363"/>
    <cellStyle name="Note 3 3 15" xfId="22364"/>
    <cellStyle name="Note 3 3 2" xfId="22365"/>
    <cellStyle name="Note 3 3 2 10" xfId="22366"/>
    <cellStyle name="Note 3 3 2 11" xfId="22367"/>
    <cellStyle name="Note 3 3 2 12" xfId="22368"/>
    <cellStyle name="Note 3 3 2 13" xfId="22369"/>
    <cellStyle name="Note 3 3 2 14" xfId="22370"/>
    <cellStyle name="Note 3 3 2 2" xfId="22371"/>
    <cellStyle name="Note 3 3 2 2 10" xfId="22372"/>
    <cellStyle name="Note 3 3 2 2 11" xfId="22373"/>
    <cellStyle name="Note 3 3 2 2 12" xfId="22374"/>
    <cellStyle name="Note 3 3 2 2 13" xfId="22375"/>
    <cellStyle name="Note 3 3 2 2 2" xfId="22376"/>
    <cellStyle name="Note 3 3 2 2 2 10" xfId="22377"/>
    <cellStyle name="Note 3 3 2 2 2 11" xfId="22378"/>
    <cellStyle name="Note 3 3 2 2 2 12" xfId="22379"/>
    <cellStyle name="Note 3 3 2 2 2 2" xfId="22380"/>
    <cellStyle name="Note 3 3 2 2 2 2 10" xfId="22381"/>
    <cellStyle name="Note 3 3 2 2 2 2 11" xfId="22382"/>
    <cellStyle name="Note 3 3 2 2 2 2 2" xfId="22383"/>
    <cellStyle name="Note 3 3 2 2 2 2 2 2" xfId="22384"/>
    <cellStyle name="Note 3 3 2 2 2 2 2 2 2" xfId="22385"/>
    <cellStyle name="Note 3 3 2 2 2 2 2 2 2 2" xfId="22386"/>
    <cellStyle name="Note 3 3 2 2 2 2 2 2 2 3" xfId="22387"/>
    <cellStyle name="Note 3 3 2 2 2 2 2 2 2 4" xfId="22388"/>
    <cellStyle name="Note 3 3 2 2 2 2 2 2 2 5" xfId="22389"/>
    <cellStyle name="Note 3 3 2 2 2 2 2 2 2 6" xfId="22390"/>
    <cellStyle name="Note 3 3 2 2 2 2 2 2 3" xfId="22391"/>
    <cellStyle name="Note 3 3 2 2 2 2 2 2 3 2" xfId="22392"/>
    <cellStyle name="Note 3 3 2 2 2 2 2 2 3 3" xfId="22393"/>
    <cellStyle name="Note 3 3 2 2 2 2 2 2 3 4" xfId="22394"/>
    <cellStyle name="Note 3 3 2 2 2 2 2 2 3 5" xfId="22395"/>
    <cellStyle name="Note 3 3 2 2 2 2 2 2 3 6" xfId="22396"/>
    <cellStyle name="Note 3 3 2 2 2 2 2 2 4" xfId="22397"/>
    <cellStyle name="Note 3 3 2 2 2 2 2 2 5" xfId="22398"/>
    <cellStyle name="Note 3 3 2 2 2 2 2 2 6" xfId="22399"/>
    <cellStyle name="Note 3 3 2 2 2 2 2 2 7" xfId="22400"/>
    <cellStyle name="Note 3 3 2 2 2 2 2 2 8" xfId="22401"/>
    <cellStyle name="Note 3 3 2 2 2 2 2 3" xfId="22402"/>
    <cellStyle name="Note 3 3 2 2 2 2 2 3 2" xfId="22403"/>
    <cellStyle name="Note 3 3 2 2 2 2 2 3 3" xfId="22404"/>
    <cellStyle name="Note 3 3 2 2 2 2 2 3 4" xfId="22405"/>
    <cellStyle name="Note 3 3 2 2 2 2 2 3 5" xfId="22406"/>
    <cellStyle name="Note 3 3 2 2 2 2 2 3 6" xfId="22407"/>
    <cellStyle name="Note 3 3 2 2 2 2 2 4" xfId="22408"/>
    <cellStyle name="Note 3 3 2 2 2 2 2 4 2" xfId="22409"/>
    <cellStyle name="Note 3 3 2 2 2 2 2 4 3" xfId="22410"/>
    <cellStyle name="Note 3 3 2 2 2 2 2 4 4" xfId="22411"/>
    <cellStyle name="Note 3 3 2 2 2 2 2 4 5" xfId="22412"/>
    <cellStyle name="Note 3 3 2 2 2 2 2 4 6" xfId="22413"/>
    <cellStyle name="Note 3 3 2 2 2 2 2 5" xfId="22414"/>
    <cellStyle name="Note 3 3 2 2 2 2 2 6" xfId="22415"/>
    <cellStyle name="Note 3 3 2 2 2 2 2 7" xfId="22416"/>
    <cellStyle name="Note 3 3 2 2 2 2 2 8" xfId="22417"/>
    <cellStyle name="Note 3 3 2 2 2 2 2 9" xfId="22418"/>
    <cellStyle name="Note 3 3 2 2 2 2 3" xfId="22419"/>
    <cellStyle name="Note 3 3 2 2 2 2 3 2" xfId="22420"/>
    <cellStyle name="Note 3 3 2 2 2 2 3 2 2" xfId="22421"/>
    <cellStyle name="Note 3 3 2 2 2 2 3 2 2 2" xfId="22422"/>
    <cellStyle name="Note 3 3 2 2 2 2 3 2 2 3" xfId="22423"/>
    <cellStyle name="Note 3 3 2 2 2 2 3 2 2 4" xfId="22424"/>
    <cellStyle name="Note 3 3 2 2 2 2 3 2 2 5" xfId="22425"/>
    <cellStyle name="Note 3 3 2 2 2 2 3 2 2 6" xfId="22426"/>
    <cellStyle name="Note 3 3 2 2 2 2 3 2 3" xfId="22427"/>
    <cellStyle name="Note 3 3 2 2 2 2 3 2 3 2" xfId="22428"/>
    <cellStyle name="Note 3 3 2 2 2 2 3 2 3 3" xfId="22429"/>
    <cellStyle name="Note 3 3 2 2 2 2 3 2 3 4" xfId="22430"/>
    <cellStyle name="Note 3 3 2 2 2 2 3 2 3 5" xfId="22431"/>
    <cellStyle name="Note 3 3 2 2 2 2 3 2 3 6" xfId="22432"/>
    <cellStyle name="Note 3 3 2 2 2 2 3 2 4" xfId="22433"/>
    <cellStyle name="Note 3 3 2 2 2 2 3 2 5" xfId="22434"/>
    <cellStyle name="Note 3 3 2 2 2 2 3 2 6" xfId="22435"/>
    <cellStyle name="Note 3 3 2 2 2 2 3 2 7" xfId="22436"/>
    <cellStyle name="Note 3 3 2 2 2 2 3 2 8" xfId="22437"/>
    <cellStyle name="Note 3 3 2 2 2 2 3 3" xfId="22438"/>
    <cellStyle name="Note 3 3 2 2 2 2 3 3 2" xfId="22439"/>
    <cellStyle name="Note 3 3 2 2 2 2 3 3 3" xfId="22440"/>
    <cellStyle name="Note 3 3 2 2 2 2 3 3 4" xfId="22441"/>
    <cellStyle name="Note 3 3 2 2 2 2 3 3 5" xfId="22442"/>
    <cellStyle name="Note 3 3 2 2 2 2 3 3 6" xfId="22443"/>
    <cellStyle name="Note 3 3 2 2 2 2 3 4" xfId="22444"/>
    <cellStyle name="Note 3 3 2 2 2 2 3 4 2" xfId="22445"/>
    <cellStyle name="Note 3 3 2 2 2 2 3 4 3" xfId="22446"/>
    <cellStyle name="Note 3 3 2 2 2 2 3 4 4" xfId="22447"/>
    <cellStyle name="Note 3 3 2 2 2 2 3 4 5" xfId="22448"/>
    <cellStyle name="Note 3 3 2 2 2 2 3 4 6" xfId="22449"/>
    <cellStyle name="Note 3 3 2 2 2 2 3 5" xfId="22450"/>
    <cellStyle name="Note 3 3 2 2 2 2 3 6" xfId="22451"/>
    <cellStyle name="Note 3 3 2 2 2 2 3 7" xfId="22452"/>
    <cellStyle name="Note 3 3 2 2 2 2 3 8" xfId="22453"/>
    <cellStyle name="Note 3 3 2 2 2 2 3 9" xfId="22454"/>
    <cellStyle name="Note 3 3 2 2 2 2 4" xfId="22455"/>
    <cellStyle name="Note 3 3 2 2 2 2 4 2" xfId="22456"/>
    <cellStyle name="Note 3 3 2 2 2 2 4 2 2" xfId="22457"/>
    <cellStyle name="Note 3 3 2 2 2 2 4 2 3" xfId="22458"/>
    <cellStyle name="Note 3 3 2 2 2 2 4 2 4" xfId="22459"/>
    <cellStyle name="Note 3 3 2 2 2 2 4 2 5" xfId="22460"/>
    <cellStyle name="Note 3 3 2 2 2 2 4 2 6" xfId="22461"/>
    <cellStyle name="Note 3 3 2 2 2 2 4 3" xfId="22462"/>
    <cellStyle name="Note 3 3 2 2 2 2 4 3 2" xfId="22463"/>
    <cellStyle name="Note 3 3 2 2 2 2 4 3 3" xfId="22464"/>
    <cellStyle name="Note 3 3 2 2 2 2 4 3 4" xfId="22465"/>
    <cellStyle name="Note 3 3 2 2 2 2 4 3 5" xfId="22466"/>
    <cellStyle name="Note 3 3 2 2 2 2 4 3 6" xfId="22467"/>
    <cellStyle name="Note 3 3 2 2 2 2 4 4" xfId="22468"/>
    <cellStyle name="Note 3 3 2 2 2 2 4 5" xfId="22469"/>
    <cellStyle name="Note 3 3 2 2 2 2 4 6" xfId="22470"/>
    <cellStyle name="Note 3 3 2 2 2 2 4 7" xfId="22471"/>
    <cellStyle name="Note 3 3 2 2 2 2 4 8" xfId="22472"/>
    <cellStyle name="Note 3 3 2 2 2 2 5" xfId="22473"/>
    <cellStyle name="Note 3 3 2 2 2 2 5 2" xfId="22474"/>
    <cellStyle name="Note 3 3 2 2 2 2 5 3" xfId="22475"/>
    <cellStyle name="Note 3 3 2 2 2 2 5 4" xfId="22476"/>
    <cellStyle name="Note 3 3 2 2 2 2 5 5" xfId="22477"/>
    <cellStyle name="Note 3 3 2 2 2 2 5 6" xfId="22478"/>
    <cellStyle name="Note 3 3 2 2 2 2 6" xfId="22479"/>
    <cellStyle name="Note 3 3 2 2 2 2 6 2" xfId="22480"/>
    <cellStyle name="Note 3 3 2 2 2 2 6 3" xfId="22481"/>
    <cellStyle name="Note 3 3 2 2 2 2 6 4" xfId="22482"/>
    <cellStyle name="Note 3 3 2 2 2 2 6 5" xfId="22483"/>
    <cellStyle name="Note 3 3 2 2 2 2 6 6" xfId="22484"/>
    <cellStyle name="Note 3 3 2 2 2 2 7" xfId="22485"/>
    <cellStyle name="Note 3 3 2 2 2 2 8" xfId="22486"/>
    <cellStyle name="Note 3 3 2 2 2 2 9" xfId="22487"/>
    <cellStyle name="Note 3 3 2 2 2 3" xfId="22488"/>
    <cellStyle name="Note 3 3 2 2 2 3 10" xfId="22489"/>
    <cellStyle name="Note 3 3 2 2 2 3 2" xfId="22490"/>
    <cellStyle name="Note 3 3 2 2 2 3 2 2" xfId="22491"/>
    <cellStyle name="Note 3 3 2 2 2 3 2 2 2" xfId="22492"/>
    <cellStyle name="Note 3 3 2 2 2 3 2 2 2 2" xfId="22493"/>
    <cellStyle name="Note 3 3 2 2 2 3 2 2 2 3" xfId="22494"/>
    <cellStyle name="Note 3 3 2 2 2 3 2 2 2 4" xfId="22495"/>
    <cellStyle name="Note 3 3 2 2 2 3 2 2 2 5" xfId="22496"/>
    <cellStyle name="Note 3 3 2 2 2 3 2 2 2 6" xfId="22497"/>
    <cellStyle name="Note 3 3 2 2 2 3 2 2 3" xfId="22498"/>
    <cellStyle name="Note 3 3 2 2 2 3 2 2 3 2" xfId="22499"/>
    <cellStyle name="Note 3 3 2 2 2 3 2 2 3 3" xfId="22500"/>
    <cellStyle name="Note 3 3 2 2 2 3 2 2 3 4" xfId="22501"/>
    <cellStyle name="Note 3 3 2 2 2 3 2 2 3 5" xfId="22502"/>
    <cellStyle name="Note 3 3 2 2 2 3 2 2 3 6" xfId="22503"/>
    <cellStyle name="Note 3 3 2 2 2 3 2 2 4" xfId="22504"/>
    <cellStyle name="Note 3 3 2 2 2 3 2 2 5" xfId="22505"/>
    <cellStyle name="Note 3 3 2 2 2 3 2 2 6" xfId="22506"/>
    <cellStyle name="Note 3 3 2 2 2 3 2 2 7" xfId="22507"/>
    <cellStyle name="Note 3 3 2 2 2 3 2 2 8" xfId="22508"/>
    <cellStyle name="Note 3 3 2 2 2 3 2 3" xfId="22509"/>
    <cellStyle name="Note 3 3 2 2 2 3 2 3 2" xfId="22510"/>
    <cellStyle name="Note 3 3 2 2 2 3 2 3 3" xfId="22511"/>
    <cellStyle name="Note 3 3 2 2 2 3 2 3 4" xfId="22512"/>
    <cellStyle name="Note 3 3 2 2 2 3 2 3 5" xfId="22513"/>
    <cellStyle name="Note 3 3 2 2 2 3 2 3 6" xfId="22514"/>
    <cellStyle name="Note 3 3 2 2 2 3 2 4" xfId="22515"/>
    <cellStyle name="Note 3 3 2 2 2 3 2 4 2" xfId="22516"/>
    <cellStyle name="Note 3 3 2 2 2 3 2 4 3" xfId="22517"/>
    <cellStyle name="Note 3 3 2 2 2 3 2 4 4" xfId="22518"/>
    <cellStyle name="Note 3 3 2 2 2 3 2 4 5" xfId="22519"/>
    <cellStyle name="Note 3 3 2 2 2 3 2 4 6" xfId="22520"/>
    <cellStyle name="Note 3 3 2 2 2 3 2 5" xfId="22521"/>
    <cellStyle name="Note 3 3 2 2 2 3 2 6" xfId="22522"/>
    <cellStyle name="Note 3 3 2 2 2 3 2 7" xfId="22523"/>
    <cellStyle name="Note 3 3 2 2 2 3 2 8" xfId="22524"/>
    <cellStyle name="Note 3 3 2 2 2 3 2 9" xfId="22525"/>
    <cellStyle name="Note 3 3 2 2 2 3 3" xfId="22526"/>
    <cellStyle name="Note 3 3 2 2 2 3 3 2" xfId="22527"/>
    <cellStyle name="Note 3 3 2 2 2 3 3 2 2" xfId="22528"/>
    <cellStyle name="Note 3 3 2 2 2 3 3 2 3" xfId="22529"/>
    <cellStyle name="Note 3 3 2 2 2 3 3 2 4" xfId="22530"/>
    <cellStyle name="Note 3 3 2 2 2 3 3 2 5" xfId="22531"/>
    <cellStyle name="Note 3 3 2 2 2 3 3 2 6" xfId="22532"/>
    <cellStyle name="Note 3 3 2 2 2 3 3 3" xfId="22533"/>
    <cellStyle name="Note 3 3 2 2 2 3 3 3 2" xfId="22534"/>
    <cellStyle name="Note 3 3 2 2 2 3 3 3 3" xfId="22535"/>
    <cellStyle name="Note 3 3 2 2 2 3 3 3 4" xfId="22536"/>
    <cellStyle name="Note 3 3 2 2 2 3 3 3 5" xfId="22537"/>
    <cellStyle name="Note 3 3 2 2 2 3 3 3 6" xfId="22538"/>
    <cellStyle name="Note 3 3 2 2 2 3 3 4" xfId="22539"/>
    <cellStyle name="Note 3 3 2 2 2 3 3 5" xfId="22540"/>
    <cellStyle name="Note 3 3 2 2 2 3 3 6" xfId="22541"/>
    <cellStyle name="Note 3 3 2 2 2 3 3 7" xfId="22542"/>
    <cellStyle name="Note 3 3 2 2 2 3 3 8" xfId="22543"/>
    <cellStyle name="Note 3 3 2 2 2 3 4" xfId="22544"/>
    <cellStyle name="Note 3 3 2 2 2 3 4 2" xfId="22545"/>
    <cellStyle name="Note 3 3 2 2 2 3 4 3" xfId="22546"/>
    <cellStyle name="Note 3 3 2 2 2 3 4 4" xfId="22547"/>
    <cellStyle name="Note 3 3 2 2 2 3 4 5" xfId="22548"/>
    <cellStyle name="Note 3 3 2 2 2 3 4 6" xfId="22549"/>
    <cellStyle name="Note 3 3 2 2 2 3 5" xfId="22550"/>
    <cellStyle name="Note 3 3 2 2 2 3 5 2" xfId="22551"/>
    <cellStyle name="Note 3 3 2 2 2 3 5 3" xfId="22552"/>
    <cellStyle name="Note 3 3 2 2 2 3 5 4" xfId="22553"/>
    <cellStyle name="Note 3 3 2 2 2 3 5 5" xfId="22554"/>
    <cellStyle name="Note 3 3 2 2 2 3 5 6" xfId="22555"/>
    <cellStyle name="Note 3 3 2 2 2 3 6" xfId="22556"/>
    <cellStyle name="Note 3 3 2 2 2 3 7" xfId="22557"/>
    <cellStyle name="Note 3 3 2 2 2 3 8" xfId="22558"/>
    <cellStyle name="Note 3 3 2 2 2 3 9" xfId="22559"/>
    <cellStyle name="Note 3 3 2 2 2 4" xfId="22560"/>
    <cellStyle name="Note 3 3 2 2 2 4 2" xfId="22561"/>
    <cellStyle name="Note 3 3 2 2 2 4 2 2" xfId="22562"/>
    <cellStyle name="Note 3 3 2 2 2 4 2 2 2" xfId="22563"/>
    <cellStyle name="Note 3 3 2 2 2 4 2 2 3" xfId="22564"/>
    <cellStyle name="Note 3 3 2 2 2 4 2 2 4" xfId="22565"/>
    <cellStyle name="Note 3 3 2 2 2 4 2 2 5" xfId="22566"/>
    <cellStyle name="Note 3 3 2 2 2 4 2 2 6" xfId="22567"/>
    <cellStyle name="Note 3 3 2 2 2 4 2 3" xfId="22568"/>
    <cellStyle name="Note 3 3 2 2 2 4 2 3 2" xfId="22569"/>
    <cellStyle name="Note 3 3 2 2 2 4 2 3 3" xfId="22570"/>
    <cellStyle name="Note 3 3 2 2 2 4 2 3 4" xfId="22571"/>
    <cellStyle name="Note 3 3 2 2 2 4 2 3 5" xfId="22572"/>
    <cellStyle name="Note 3 3 2 2 2 4 2 3 6" xfId="22573"/>
    <cellStyle name="Note 3 3 2 2 2 4 2 4" xfId="22574"/>
    <cellStyle name="Note 3 3 2 2 2 4 2 5" xfId="22575"/>
    <cellStyle name="Note 3 3 2 2 2 4 2 6" xfId="22576"/>
    <cellStyle name="Note 3 3 2 2 2 4 2 7" xfId="22577"/>
    <cellStyle name="Note 3 3 2 2 2 4 2 8" xfId="22578"/>
    <cellStyle name="Note 3 3 2 2 2 4 3" xfId="22579"/>
    <cellStyle name="Note 3 3 2 2 2 4 3 2" xfId="22580"/>
    <cellStyle name="Note 3 3 2 2 2 4 3 3" xfId="22581"/>
    <cellStyle name="Note 3 3 2 2 2 4 3 4" xfId="22582"/>
    <cellStyle name="Note 3 3 2 2 2 4 3 5" xfId="22583"/>
    <cellStyle name="Note 3 3 2 2 2 4 3 6" xfId="22584"/>
    <cellStyle name="Note 3 3 2 2 2 4 4" xfId="22585"/>
    <cellStyle name="Note 3 3 2 2 2 4 4 2" xfId="22586"/>
    <cellStyle name="Note 3 3 2 2 2 4 4 3" xfId="22587"/>
    <cellStyle name="Note 3 3 2 2 2 4 4 4" xfId="22588"/>
    <cellStyle name="Note 3 3 2 2 2 4 4 5" xfId="22589"/>
    <cellStyle name="Note 3 3 2 2 2 4 4 6" xfId="22590"/>
    <cellStyle name="Note 3 3 2 2 2 4 5" xfId="22591"/>
    <cellStyle name="Note 3 3 2 2 2 4 6" xfId="22592"/>
    <cellStyle name="Note 3 3 2 2 2 4 7" xfId="22593"/>
    <cellStyle name="Note 3 3 2 2 2 4 8" xfId="22594"/>
    <cellStyle name="Note 3 3 2 2 2 4 9" xfId="22595"/>
    <cellStyle name="Note 3 3 2 2 2 5" xfId="22596"/>
    <cellStyle name="Note 3 3 2 2 2 5 2" xfId="22597"/>
    <cellStyle name="Note 3 3 2 2 2 5 2 2" xfId="22598"/>
    <cellStyle name="Note 3 3 2 2 2 5 2 3" xfId="22599"/>
    <cellStyle name="Note 3 3 2 2 2 5 2 4" xfId="22600"/>
    <cellStyle name="Note 3 3 2 2 2 5 2 5" xfId="22601"/>
    <cellStyle name="Note 3 3 2 2 2 5 2 6" xfId="22602"/>
    <cellStyle name="Note 3 3 2 2 2 5 3" xfId="22603"/>
    <cellStyle name="Note 3 3 2 2 2 5 3 2" xfId="22604"/>
    <cellStyle name="Note 3 3 2 2 2 5 3 3" xfId="22605"/>
    <cellStyle name="Note 3 3 2 2 2 5 3 4" xfId="22606"/>
    <cellStyle name="Note 3 3 2 2 2 5 3 5" xfId="22607"/>
    <cellStyle name="Note 3 3 2 2 2 5 3 6" xfId="22608"/>
    <cellStyle name="Note 3 3 2 2 2 5 4" xfId="22609"/>
    <cellStyle name="Note 3 3 2 2 2 5 5" xfId="22610"/>
    <cellStyle name="Note 3 3 2 2 2 5 6" xfId="22611"/>
    <cellStyle name="Note 3 3 2 2 2 5 7" xfId="22612"/>
    <cellStyle name="Note 3 3 2 2 2 5 8" xfId="22613"/>
    <cellStyle name="Note 3 3 2 2 2 6" xfId="22614"/>
    <cellStyle name="Note 3 3 2 2 2 6 2" xfId="22615"/>
    <cellStyle name="Note 3 3 2 2 2 6 3" xfId="22616"/>
    <cellStyle name="Note 3 3 2 2 2 6 4" xfId="22617"/>
    <cellStyle name="Note 3 3 2 2 2 6 5" xfId="22618"/>
    <cellStyle name="Note 3 3 2 2 2 6 6" xfId="22619"/>
    <cellStyle name="Note 3 3 2 2 2 7" xfId="22620"/>
    <cellStyle name="Note 3 3 2 2 2 7 2" xfId="22621"/>
    <cellStyle name="Note 3 3 2 2 2 7 3" xfId="22622"/>
    <cellStyle name="Note 3 3 2 2 2 7 4" xfId="22623"/>
    <cellStyle name="Note 3 3 2 2 2 7 5" xfId="22624"/>
    <cellStyle name="Note 3 3 2 2 2 7 6" xfId="22625"/>
    <cellStyle name="Note 3 3 2 2 2 8" xfId="22626"/>
    <cellStyle name="Note 3 3 2 2 2 9" xfId="22627"/>
    <cellStyle name="Note 3 3 2 2 3" xfId="22628"/>
    <cellStyle name="Note 3 3 2 2 3 10" xfId="22629"/>
    <cellStyle name="Note 3 3 2 2 3 11" xfId="22630"/>
    <cellStyle name="Note 3 3 2 2 3 2" xfId="22631"/>
    <cellStyle name="Note 3 3 2 2 3 2 2" xfId="22632"/>
    <cellStyle name="Note 3 3 2 2 3 2 2 2" xfId="22633"/>
    <cellStyle name="Note 3 3 2 2 3 2 2 2 2" xfId="22634"/>
    <cellStyle name="Note 3 3 2 2 3 2 2 2 3" xfId="22635"/>
    <cellStyle name="Note 3 3 2 2 3 2 2 2 4" xfId="22636"/>
    <cellStyle name="Note 3 3 2 2 3 2 2 2 5" xfId="22637"/>
    <cellStyle name="Note 3 3 2 2 3 2 2 2 6" xfId="22638"/>
    <cellStyle name="Note 3 3 2 2 3 2 2 3" xfId="22639"/>
    <cellStyle name="Note 3 3 2 2 3 2 2 3 2" xfId="22640"/>
    <cellStyle name="Note 3 3 2 2 3 2 2 3 3" xfId="22641"/>
    <cellStyle name="Note 3 3 2 2 3 2 2 3 4" xfId="22642"/>
    <cellStyle name="Note 3 3 2 2 3 2 2 3 5" xfId="22643"/>
    <cellStyle name="Note 3 3 2 2 3 2 2 3 6" xfId="22644"/>
    <cellStyle name="Note 3 3 2 2 3 2 2 4" xfId="22645"/>
    <cellStyle name="Note 3 3 2 2 3 2 2 5" xfId="22646"/>
    <cellStyle name="Note 3 3 2 2 3 2 2 6" xfId="22647"/>
    <cellStyle name="Note 3 3 2 2 3 2 2 7" xfId="22648"/>
    <cellStyle name="Note 3 3 2 2 3 2 2 8" xfId="22649"/>
    <cellStyle name="Note 3 3 2 2 3 2 3" xfId="22650"/>
    <cellStyle name="Note 3 3 2 2 3 2 3 2" xfId="22651"/>
    <cellStyle name="Note 3 3 2 2 3 2 3 3" xfId="22652"/>
    <cellStyle name="Note 3 3 2 2 3 2 3 4" xfId="22653"/>
    <cellStyle name="Note 3 3 2 2 3 2 3 5" xfId="22654"/>
    <cellStyle name="Note 3 3 2 2 3 2 3 6" xfId="22655"/>
    <cellStyle name="Note 3 3 2 2 3 2 4" xfId="22656"/>
    <cellStyle name="Note 3 3 2 2 3 2 4 2" xfId="22657"/>
    <cellStyle name="Note 3 3 2 2 3 2 4 3" xfId="22658"/>
    <cellStyle name="Note 3 3 2 2 3 2 4 4" xfId="22659"/>
    <cellStyle name="Note 3 3 2 2 3 2 4 5" xfId="22660"/>
    <cellStyle name="Note 3 3 2 2 3 2 4 6" xfId="22661"/>
    <cellStyle name="Note 3 3 2 2 3 2 5" xfId="22662"/>
    <cellStyle name="Note 3 3 2 2 3 2 6" xfId="22663"/>
    <cellStyle name="Note 3 3 2 2 3 2 7" xfId="22664"/>
    <cellStyle name="Note 3 3 2 2 3 2 8" xfId="22665"/>
    <cellStyle name="Note 3 3 2 2 3 2 9" xfId="22666"/>
    <cellStyle name="Note 3 3 2 2 3 3" xfId="22667"/>
    <cellStyle name="Note 3 3 2 2 3 3 2" xfId="22668"/>
    <cellStyle name="Note 3 3 2 2 3 3 2 2" xfId="22669"/>
    <cellStyle name="Note 3 3 2 2 3 3 2 2 2" xfId="22670"/>
    <cellStyle name="Note 3 3 2 2 3 3 2 2 3" xfId="22671"/>
    <cellStyle name="Note 3 3 2 2 3 3 2 2 4" xfId="22672"/>
    <cellStyle name="Note 3 3 2 2 3 3 2 2 5" xfId="22673"/>
    <cellStyle name="Note 3 3 2 2 3 3 2 2 6" xfId="22674"/>
    <cellStyle name="Note 3 3 2 2 3 3 2 3" xfId="22675"/>
    <cellStyle name="Note 3 3 2 2 3 3 2 3 2" xfId="22676"/>
    <cellStyle name="Note 3 3 2 2 3 3 2 3 3" xfId="22677"/>
    <cellStyle name="Note 3 3 2 2 3 3 2 3 4" xfId="22678"/>
    <cellStyle name="Note 3 3 2 2 3 3 2 3 5" xfId="22679"/>
    <cellStyle name="Note 3 3 2 2 3 3 2 3 6" xfId="22680"/>
    <cellStyle name="Note 3 3 2 2 3 3 2 4" xfId="22681"/>
    <cellStyle name="Note 3 3 2 2 3 3 2 5" xfId="22682"/>
    <cellStyle name="Note 3 3 2 2 3 3 2 6" xfId="22683"/>
    <cellStyle name="Note 3 3 2 2 3 3 2 7" xfId="22684"/>
    <cellStyle name="Note 3 3 2 2 3 3 2 8" xfId="22685"/>
    <cellStyle name="Note 3 3 2 2 3 3 3" xfId="22686"/>
    <cellStyle name="Note 3 3 2 2 3 3 3 2" xfId="22687"/>
    <cellStyle name="Note 3 3 2 2 3 3 3 3" xfId="22688"/>
    <cellStyle name="Note 3 3 2 2 3 3 3 4" xfId="22689"/>
    <cellStyle name="Note 3 3 2 2 3 3 3 5" xfId="22690"/>
    <cellStyle name="Note 3 3 2 2 3 3 3 6" xfId="22691"/>
    <cellStyle name="Note 3 3 2 2 3 3 4" xfId="22692"/>
    <cellStyle name="Note 3 3 2 2 3 3 4 2" xfId="22693"/>
    <cellStyle name="Note 3 3 2 2 3 3 4 3" xfId="22694"/>
    <cellStyle name="Note 3 3 2 2 3 3 4 4" xfId="22695"/>
    <cellStyle name="Note 3 3 2 2 3 3 4 5" xfId="22696"/>
    <cellStyle name="Note 3 3 2 2 3 3 4 6" xfId="22697"/>
    <cellStyle name="Note 3 3 2 2 3 3 5" xfId="22698"/>
    <cellStyle name="Note 3 3 2 2 3 3 6" xfId="22699"/>
    <cellStyle name="Note 3 3 2 2 3 3 7" xfId="22700"/>
    <cellStyle name="Note 3 3 2 2 3 3 8" xfId="22701"/>
    <cellStyle name="Note 3 3 2 2 3 3 9" xfId="22702"/>
    <cellStyle name="Note 3 3 2 2 3 4" xfId="22703"/>
    <cellStyle name="Note 3 3 2 2 3 4 2" xfId="22704"/>
    <cellStyle name="Note 3 3 2 2 3 4 2 2" xfId="22705"/>
    <cellStyle name="Note 3 3 2 2 3 4 2 3" xfId="22706"/>
    <cellStyle name="Note 3 3 2 2 3 4 2 4" xfId="22707"/>
    <cellStyle name="Note 3 3 2 2 3 4 2 5" xfId="22708"/>
    <cellStyle name="Note 3 3 2 2 3 4 2 6" xfId="22709"/>
    <cellStyle name="Note 3 3 2 2 3 4 3" xfId="22710"/>
    <cellStyle name="Note 3 3 2 2 3 4 3 2" xfId="22711"/>
    <cellStyle name="Note 3 3 2 2 3 4 3 3" xfId="22712"/>
    <cellStyle name="Note 3 3 2 2 3 4 3 4" xfId="22713"/>
    <cellStyle name="Note 3 3 2 2 3 4 3 5" xfId="22714"/>
    <cellStyle name="Note 3 3 2 2 3 4 3 6" xfId="22715"/>
    <cellStyle name="Note 3 3 2 2 3 4 4" xfId="22716"/>
    <cellStyle name="Note 3 3 2 2 3 4 5" xfId="22717"/>
    <cellStyle name="Note 3 3 2 2 3 4 6" xfId="22718"/>
    <cellStyle name="Note 3 3 2 2 3 4 7" xfId="22719"/>
    <cellStyle name="Note 3 3 2 2 3 4 8" xfId="22720"/>
    <cellStyle name="Note 3 3 2 2 3 5" xfId="22721"/>
    <cellStyle name="Note 3 3 2 2 3 5 2" xfId="22722"/>
    <cellStyle name="Note 3 3 2 2 3 5 3" xfId="22723"/>
    <cellStyle name="Note 3 3 2 2 3 5 4" xfId="22724"/>
    <cellStyle name="Note 3 3 2 2 3 5 5" xfId="22725"/>
    <cellStyle name="Note 3 3 2 2 3 5 6" xfId="22726"/>
    <cellStyle name="Note 3 3 2 2 3 6" xfId="22727"/>
    <cellStyle name="Note 3 3 2 2 3 6 2" xfId="22728"/>
    <cellStyle name="Note 3 3 2 2 3 6 3" xfId="22729"/>
    <cellStyle name="Note 3 3 2 2 3 6 4" xfId="22730"/>
    <cellStyle name="Note 3 3 2 2 3 6 5" xfId="22731"/>
    <cellStyle name="Note 3 3 2 2 3 6 6" xfId="22732"/>
    <cellStyle name="Note 3 3 2 2 3 7" xfId="22733"/>
    <cellStyle name="Note 3 3 2 2 3 8" xfId="22734"/>
    <cellStyle name="Note 3 3 2 2 3 9" xfId="22735"/>
    <cellStyle name="Note 3 3 2 2 4" xfId="22736"/>
    <cellStyle name="Note 3 3 2 2 4 10" xfId="22737"/>
    <cellStyle name="Note 3 3 2 2 4 2" xfId="22738"/>
    <cellStyle name="Note 3 3 2 2 4 2 2" xfId="22739"/>
    <cellStyle name="Note 3 3 2 2 4 2 2 2" xfId="22740"/>
    <cellStyle name="Note 3 3 2 2 4 2 2 2 2" xfId="22741"/>
    <cellStyle name="Note 3 3 2 2 4 2 2 2 3" xfId="22742"/>
    <cellStyle name="Note 3 3 2 2 4 2 2 2 4" xfId="22743"/>
    <cellStyle name="Note 3 3 2 2 4 2 2 2 5" xfId="22744"/>
    <cellStyle name="Note 3 3 2 2 4 2 2 2 6" xfId="22745"/>
    <cellStyle name="Note 3 3 2 2 4 2 2 3" xfId="22746"/>
    <cellStyle name="Note 3 3 2 2 4 2 2 3 2" xfId="22747"/>
    <cellStyle name="Note 3 3 2 2 4 2 2 3 3" xfId="22748"/>
    <cellStyle name="Note 3 3 2 2 4 2 2 3 4" xfId="22749"/>
    <cellStyle name="Note 3 3 2 2 4 2 2 3 5" xfId="22750"/>
    <cellStyle name="Note 3 3 2 2 4 2 2 3 6" xfId="22751"/>
    <cellStyle name="Note 3 3 2 2 4 2 2 4" xfId="22752"/>
    <cellStyle name="Note 3 3 2 2 4 2 2 5" xfId="22753"/>
    <cellStyle name="Note 3 3 2 2 4 2 2 6" xfId="22754"/>
    <cellStyle name="Note 3 3 2 2 4 2 2 7" xfId="22755"/>
    <cellStyle name="Note 3 3 2 2 4 2 2 8" xfId="22756"/>
    <cellStyle name="Note 3 3 2 2 4 2 3" xfId="22757"/>
    <cellStyle name="Note 3 3 2 2 4 2 3 2" xfId="22758"/>
    <cellStyle name="Note 3 3 2 2 4 2 3 3" xfId="22759"/>
    <cellStyle name="Note 3 3 2 2 4 2 3 4" xfId="22760"/>
    <cellStyle name="Note 3 3 2 2 4 2 3 5" xfId="22761"/>
    <cellStyle name="Note 3 3 2 2 4 2 3 6" xfId="22762"/>
    <cellStyle name="Note 3 3 2 2 4 2 4" xfId="22763"/>
    <cellStyle name="Note 3 3 2 2 4 2 4 2" xfId="22764"/>
    <cellStyle name="Note 3 3 2 2 4 2 4 3" xfId="22765"/>
    <cellStyle name="Note 3 3 2 2 4 2 4 4" xfId="22766"/>
    <cellStyle name="Note 3 3 2 2 4 2 4 5" xfId="22767"/>
    <cellStyle name="Note 3 3 2 2 4 2 4 6" xfId="22768"/>
    <cellStyle name="Note 3 3 2 2 4 2 5" xfId="22769"/>
    <cellStyle name="Note 3 3 2 2 4 2 6" xfId="22770"/>
    <cellStyle name="Note 3 3 2 2 4 2 7" xfId="22771"/>
    <cellStyle name="Note 3 3 2 2 4 2 8" xfId="22772"/>
    <cellStyle name="Note 3 3 2 2 4 2 9" xfId="22773"/>
    <cellStyle name="Note 3 3 2 2 4 3" xfId="22774"/>
    <cellStyle name="Note 3 3 2 2 4 3 2" xfId="22775"/>
    <cellStyle name="Note 3 3 2 2 4 3 2 2" xfId="22776"/>
    <cellStyle name="Note 3 3 2 2 4 3 2 3" xfId="22777"/>
    <cellStyle name="Note 3 3 2 2 4 3 2 4" xfId="22778"/>
    <cellStyle name="Note 3 3 2 2 4 3 2 5" xfId="22779"/>
    <cellStyle name="Note 3 3 2 2 4 3 2 6" xfId="22780"/>
    <cellStyle name="Note 3 3 2 2 4 3 3" xfId="22781"/>
    <cellStyle name="Note 3 3 2 2 4 3 3 2" xfId="22782"/>
    <cellStyle name="Note 3 3 2 2 4 3 3 3" xfId="22783"/>
    <cellStyle name="Note 3 3 2 2 4 3 3 4" xfId="22784"/>
    <cellStyle name="Note 3 3 2 2 4 3 3 5" xfId="22785"/>
    <cellStyle name="Note 3 3 2 2 4 3 3 6" xfId="22786"/>
    <cellStyle name="Note 3 3 2 2 4 3 4" xfId="22787"/>
    <cellStyle name="Note 3 3 2 2 4 3 5" xfId="22788"/>
    <cellStyle name="Note 3 3 2 2 4 3 6" xfId="22789"/>
    <cellStyle name="Note 3 3 2 2 4 3 7" xfId="22790"/>
    <cellStyle name="Note 3 3 2 2 4 3 8" xfId="22791"/>
    <cellStyle name="Note 3 3 2 2 4 4" xfId="22792"/>
    <cellStyle name="Note 3 3 2 2 4 4 2" xfId="22793"/>
    <cellStyle name="Note 3 3 2 2 4 4 3" xfId="22794"/>
    <cellStyle name="Note 3 3 2 2 4 4 4" xfId="22795"/>
    <cellStyle name="Note 3 3 2 2 4 4 5" xfId="22796"/>
    <cellStyle name="Note 3 3 2 2 4 4 6" xfId="22797"/>
    <cellStyle name="Note 3 3 2 2 4 5" xfId="22798"/>
    <cellStyle name="Note 3 3 2 2 4 5 2" xfId="22799"/>
    <cellStyle name="Note 3 3 2 2 4 5 3" xfId="22800"/>
    <cellStyle name="Note 3 3 2 2 4 5 4" xfId="22801"/>
    <cellStyle name="Note 3 3 2 2 4 5 5" xfId="22802"/>
    <cellStyle name="Note 3 3 2 2 4 5 6" xfId="22803"/>
    <cellStyle name="Note 3 3 2 2 4 6" xfId="22804"/>
    <cellStyle name="Note 3 3 2 2 4 7" xfId="22805"/>
    <cellStyle name="Note 3 3 2 2 4 8" xfId="22806"/>
    <cellStyle name="Note 3 3 2 2 4 9" xfId="22807"/>
    <cellStyle name="Note 3 3 2 2 5" xfId="22808"/>
    <cellStyle name="Note 3 3 2 2 5 2" xfId="22809"/>
    <cellStyle name="Note 3 3 2 2 5 2 2" xfId="22810"/>
    <cellStyle name="Note 3 3 2 2 5 2 2 2" xfId="22811"/>
    <cellStyle name="Note 3 3 2 2 5 2 2 3" xfId="22812"/>
    <cellStyle name="Note 3 3 2 2 5 2 2 4" xfId="22813"/>
    <cellStyle name="Note 3 3 2 2 5 2 2 5" xfId="22814"/>
    <cellStyle name="Note 3 3 2 2 5 2 2 6" xfId="22815"/>
    <cellStyle name="Note 3 3 2 2 5 2 3" xfId="22816"/>
    <cellStyle name="Note 3 3 2 2 5 2 3 2" xfId="22817"/>
    <cellStyle name="Note 3 3 2 2 5 2 3 3" xfId="22818"/>
    <cellStyle name="Note 3 3 2 2 5 2 3 4" xfId="22819"/>
    <cellStyle name="Note 3 3 2 2 5 2 3 5" xfId="22820"/>
    <cellStyle name="Note 3 3 2 2 5 2 3 6" xfId="22821"/>
    <cellStyle name="Note 3 3 2 2 5 2 4" xfId="22822"/>
    <cellStyle name="Note 3 3 2 2 5 2 5" xfId="22823"/>
    <cellStyle name="Note 3 3 2 2 5 2 6" xfId="22824"/>
    <cellStyle name="Note 3 3 2 2 5 2 7" xfId="22825"/>
    <cellStyle name="Note 3 3 2 2 5 2 8" xfId="22826"/>
    <cellStyle name="Note 3 3 2 2 5 3" xfId="22827"/>
    <cellStyle name="Note 3 3 2 2 5 3 2" xfId="22828"/>
    <cellStyle name="Note 3 3 2 2 5 3 3" xfId="22829"/>
    <cellStyle name="Note 3 3 2 2 5 3 4" xfId="22830"/>
    <cellStyle name="Note 3 3 2 2 5 3 5" xfId="22831"/>
    <cellStyle name="Note 3 3 2 2 5 3 6" xfId="22832"/>
    <cellStyle name="Note 3 3 2 2 5 4" xfId="22833"/>
    <cellStyle name="Note 3 3 2 2 5 4 2" xfId="22834"/>
    <cellStyle name="Note 3 3 2 2 5 4 3" xfId="22835"/>
    <cellStyle name="Note 3 3 2 2 5 4 4" xfId="22836"/>
    <cellStyle name="Note 3 3 2 2 5 4 5" xfId="22837"/>
    <cellStyle name="Note 3 3 2 2 5 4 6" xfId="22838"/>
    <cellStyle name="Note 3 3 2 2 5 5" xfId="22839"/>
    <cellStyle name="Note 3 3 2 2 5 6" xfId="22840"/>
    <cellStyle name="Note 3 3 2 2 5 7" xfId="22841"/>
    <cellStyle name="Note 3 3 2 2 5 8" xfId="22842"/>
    <cellStyle name="Note 3 3 2 2 5 9" xfId="22843"/>
    <cellStyle name="Note 3 3 2 2 6" xfId="22844"/>
    <cellStyle name="Note 3 3 2 2 6 2" xfId="22845"/>
    <cellStyle name="Note 3 3 2 2 6 2 2" xfId="22846"/>
    <cellStyle name="Note 3 3 2 2 6 2 3" xfId="22847"/>
    <cellStyle name="Note 3 3 2 2 6 2 4" xfId="22848"/>
    <cellStyle name="Note 3 3 2 2 6 2 5" xfId="22849"/>
    <cellStyle name="Note 3 3 2 2 6 2 6" xfId="22850"/>
    <cellStyle name="Note 3 3 2 2 6 3" xfId="22851"/>
    <cellStyle name="Note 3 3 2 2 6 3 2" xfId="22852"/>
    <cellStyle name="Note 3 3 2 2 6 3 3" xfId="22853"/>
    <cellStyle name="Note 3 3 2 2 6 3 4" xfId="22854"/>
    <cellStyle name="Note 3 3 2 2 6 3 5" xfId="22855"/>
    <cellStyle name="Note 3 3 2 2 6 3 6" xfId="22856"/>
    <cellStyle name="Note 3 3 2 2 6 4" xfId="22857"/>
    <cellStyle name="Note 3 3 2 2 6 5" xfId="22858"/>
    <cellStyle name="Note 3 3 2 2 6 6" xfId="22859"/>
    <cellStyle name="Note 3 3 2 2 6 7" xfId="22860"/>
    <cellStyle name="Note 3 3 2 2 6 8" xfId="22861"/>
    <cellStyle name="Note 3 3 2 2 7" xfId="22862"/>
    <cellStyle name="Note 3 3 2 2 7 2" xfId="22863"/>
    <cellStyle name="Note 3 3 2 2 7 3" xfId="22864"/>
    <cellStyle name="Note 3 3 2 2 7 4" xfId="22865"/>
    <cellStyle name="Note 3 3 2 2 7 5" xfId="22866"/>
    <cellStyle name="Note 3 3 2 2 7 6" xfId="22867"/>
    <cellStyle name="Note 3 3 2 2 8" xfId="22868"/>
    <cellStyle name="Note 3 3 2 2 8 2" xfId="22869"/>
    <cellStyle name="Note 3 3 2 2 8 3" xfId="22870"/>
    <cellStyle name="Note 3 3 2 2 8 4" xfId="22871"/>
    <cellStyle name="Note 3 3 2 2 8 5" xfId="22872"/>
    <cellStyle name="Note 3 3 2 2 8 6" xfId="22873"/>
    <cellStyle name="Note 3 3 2 2 9" xfId="22874"/>
    <cellStyle name="Note 3 3 2 3" xfId="22875"/>
    <cellStyle name="Note 3 3 2 3 10" xfId="22876"/>
    <cellStyle name="Note 3 3 2 3 11" xfId="22877"/>
    <cellStyle name="Note 3 3 2 3 12" xfId="22878"/>
    <cellStyle name="Note 3 3 2 3 2" xfId="22879"/>
    <cellStyle name="Note 3 3 2 3 2 10" xfId="22880"/>
    <cellStyle name="Note 3 3 2 3 2 11" xfId="22881"/>
    <cellStyle name="Note 3 3 2 3 2 2" xfId="22882"/>
    <cellStyle name="Note 3 3 2 3 2 2 2" xfId="22883"/>
    <cellStyle name="Note 3 3 2 3 2 2 2 2" xfId="22884"/>
    <cellStyle name="Note 3 3 2 3 2 2 2 2 2" xfId="22885"/>
    <cellStyle name="Note 3 3 2 3 2 2 2 2 3" xfId="22886"/>
    <cellStyle name="Note 3 3 2 3 2 2 2 2 4" xfId="22887"/>
    <cellStyle name="Note 3 3 2 3 2 2 2 2 5" xfId="22888"/>
    <cellStyle name="Note 3 3 2 3 2 2 2 2 6" xfId="22889"/>
    <cellStyle name="Note 3 3 2 3 2 2 2 3" xfId="22890"/>
    <cellStyle name="Note 3 3 2 3 2 2 2 3 2" xfId="22891"/>
    <cellStyle name="Note 3 3 2 3 2 2 2 3 3" xfId="22892"/>
    <cellStyle name="Note 3 3 2 3 2 2 2 3 4" xfId="22893"/>
    <cellStyle name="Note 3 3 2 3 2 2 2 3 5" xfId="22894"/>
    <cellStyle name="Note 3 3 2 3 2 2 2 3 6" xfId="22895"/>
    <cellStyle name="Note 3 3 2 3 2 2 2 4" xfId="22896"/>
    <cellStyle name="Note 3 3 2 3 2 2 2 5" xfId="22897"/>
    <cellStyle name="Note 3 3 2 3 2 2 2 6" xfId="22898"/>
    <cellStyle name="Note 3 3 2 3 2 2 2 7" xfId="22899"/>
    <cellStyle name="Note 3 3 2 3 2 2 2 8" xfId="22900"/>
    <cellStyle name="Note 3 3 2 3 2 2 3" xfId="22901"/>
    <cellStyle name="Note 3 3 2 3 2 2 3 2" xfId="22902"/>
    <cellStyle name="Note 3 3 2 3 2 2 3 3" xfId="22903"/>
    <cellStyle name="Note 3 3 2 3 2 2 3 4" xfId="22904"/>
    <cellStyle name="Note 3 3 2 3 2 2 3 5" xfId="22905"/>
    <cellStyle name="Note 3 3 2 3 2 2 3 6" xfId="22906"/>
    <cellStyle name="Note 3 3 2 3 2 2 4" xfId="22907"/>
    <cellStyle name="Note 3 3 2 3 2 2 4 2" xfId="22908"/>
    <cellStyle name="Note 3 3 2 3 2 2 4 3" xfId="22909"/>
    <cellStyle name="Note 3 3 2 3 2 2 4 4" xfId="22910"/>
    <cellStyle name="Note 3 3 2 3 2 2 4 5" xfId="22911"/>
    <cellStyle name="Note 3 3 2 3 2 2 4 6" xfId="22912"/>
    <cellStyle name="Note 3 3 2 3 2 2 5" xfId="22913"/>
    <cellStyle name="Note 3 3 2 3 2 2 6" xfId="22914"/>
    <cellStyle name="Note 3 3 2 3 2 2 7" xfId="22915"/>
    <cellStyle name="Note 3 3 2 3 2 2 8" xfId="22916"/>
    <cellStyle name="Note 3 3 2 3 2 2 9" xfId="22917"/>
    <cellStyle name="Note 3 3 2 3 2 3" xfId="22918"/>
    <cellStyle name="Note 3 3 2 3 2 3 2" xfId="22919"/>
    <cellStyle name="Note 3 3 2 3 2 3 2 2" xfId="22920"/>
    <cellStyle name="Note 3 3 2 3 2 3 2 2 2" xfId="22921"/>
    <cellStyle name="Note 3 3 2 3 2 3 2 2 3" xfId="22922"/>
    <cellStyle name="Note 3 3 2 3 2 3 2 2 4" xfId="22923"/>
    <cellStyle name="Note 3 3 2 3 2 3 2 2 5" xfId="22924"/>
    <cellStyle name="Note 3 3 2 3 2 3 2 2 6" xfId="22925"/>
    <cellStyle name="Note 3 3 2 3 2 3 2 3" xfId="22926"/>
    <cellStyle name="Note 3 3 2 3 2 3 2 3 2" xfId="22927"/>
    <cellStyle name="Note 3 3 2 3 2 3 2 3 3" xfId="22928"/>
    <cellStyle name="Note 3 3 2 3 2 3 2 3 4" xfId="22929"/>
    <cellStyle name="Note 3 3 2 3 2 3 2 3 5" xfId="22930"/>
    <cellStyle name="Note 3 3 2 3 2 3 2 3 6" xfId="22931"/>
    <cellStyle name="Note 3 3 2 3 2 3 2 4" xfId="22932"/>
    <cellStyle name="Note 3 3 2 3 2 3 2 5" xfId="22933"/>
    <cellStyle name="Note 3 3 2 3 2 3 2 6" xfId="22934"/>
    <cellStyle name="Note 3 3 2 3 2 3 2 7" xfId="22935"/>
    <cellStyle name="Note 3 3 2 3 2 3 2 8" xfId="22936"/>
    <cellStyle name="Note 3 3 2 3 2 3 3" xfId="22937"/>
    <cellStyle name="Note 3 3 2 3 2 3 3 2" xfId="22938"/>
    <cellStyle name="Note 3 3 2 3 2 3 3 3" xfId="22939"/>
    <cellStyle name="Note 3 3 2 3 2 3 3 4" xfId="22940"/>
    <cellStyle name="Note 3 3 2 3 2 3 3 5" xfId="22941"/>
    <cellStyle name="Note 3 3 2 3 2 3 3 6" xfId="22942"/>
    <cellStyle name="Note 3 3 2 3 2 3 4" xfId="22943"/>
    <cellStyle name="Note 3 3 2 3 2 3 4 2" xfId="22944"/>
    <cellStyle name="Note 3 3 2 3 2 3 4 3" xfId="22945"/>
    <cellStyle name="Note 3 3 2 3 2 3 4 4" xfId="22946"/>
    <cellStyle name="Note 3 3 2 3 2 3 4 5" xfId="22947"/>
    <cellStyle name="Note 3 3 2 3 2 3 4 6" xfId="22948"/>
    <cellStyle name="Note 3 3 2 3 2 3 5" xfId="22949"/>
    <cellStyle name="Note 3 3 2 3 2 3 6" xfId="22950"/>
    <cellStyle name="Note 3 3 2 3 2 3 7" xfId="22951"/>
    <cellStyle name="Note 3 3 2 3 2 3 8" xfId="22952"/>
    <cellStyle name="Note 3 3 2 3 2 3 9" xfId="22953"/>
    <cellStyle name="Note 3 3 2 3 2 4" xfId="22954"/>
    <cellStyle name="Note 3 3 2 3 2 4 2" xfId="22955"/>
    <cellStyle name="Note 3 3 2 3 2 4 2 2" xfId="22956"/>
    <cellStyle name="Note 3 3 2 3 2 4 2 3" xfId="22957"/>
    <cellStyle name="Note 3 3 2 3 2 4 2 4" xfId="22958"/>
    <cellStyle name="Note 3 3 2 3 2 4 2 5" xfId="22959"/>
    <cellStyle name="Note 3 3 2 3 2 4 2 6" xfId="22960"/>
    <cellStyle name="Note 3 3 2 3 2 4 3" xfId="22961"/>
    <cellStyle name="Note 3 3 2 3 2 4 3 2" xfId="22962"/>
    <cellStyle name="Note 3 3 2 3 2 4 3 3" xfId="22963"/>
    <cellStyle name="Note 3 3 2 3 2 4 3 4" xfId="22964"/>
    <cellStyle name="Note 3 3 2 3 2 4 3 5" xfId="22965"/>
    <cellStyle name="Note 3 3 2 3 2 4 3 6" xfId="22966"/>
    <cellStyle name="Note 3 3 2 3 2 4 4" xfId="22967"/>
    <cellStyle name="Note 3 3 2 3 2 4 5" xfId="22968"/>
    <cellStyle name="Note 3 3 2 3 2 4 6" xfId="22969"/>
    <cellStyle name="Note 3 3 2 3 2 4 7" xfId="22970"/>
    <cellStyle name="Note 3 3 2 3 2 4 8" xfId="22971"/>
    <cellStyle name="Note 3 3 2 3 2 5" xfId="22972"/>
    <cellStyle name="Note 3 3 2 3 2 5 2" xfId="22973"/>
    <cellStyle name="Note 3 3 2 3 2 5 3" xfId="22974"/>
    <cellStyle name="Note 3 3 2 3 2 5 4" xfId="22975"/>
    <cellStyle name="Note 3 3 2 3 2 5 5" xfId="22976"/>
    <cellStyle name="Note 3 3 2 3 2 5 6" xfId="22977"/>
    <cellStyle name="Note 3 3 2 3 2 6" xfId="22978"/>
    <cellStyle name="Note 3 3 2 3 2 6 2" xfId="22979"/>
    <cellStyle name="Note 3 3 2 3 2 6 3" xfId="22980"/>
    <cellStyle name="Note 3 3 2 3 2 6 4" xfId="22981"/>
    <cellStyle name="Note 3 3 2 3 2 6 5" xfId="22982"/>
    <cellStyle name="Note 3 3 2 3 2 6 6" xfId="22983"/>
    <cellStyle name="Note 3 3 2 3 2 7" xfId="22984"/>
    <cellStyle name="Note 3 3 2 3 2 8" xfId="22985"/>
    <cellStyle name="Note 3 3 2 3 2 9" xfId="22986"/>
    <cellStyle name="Note 3 3 2 3 3" xfId="22987"/>
    <cellStyle name="Note 3 3 2 3 3 10" xfId="22988"/>
    <cellStyle name="Note 3 3 2 3 3 2" xfId="22989"/>
    <cellStyle name="Note 3 3 2 3 3 2 2" xfId="22990"/>
    <cellStyle name="Note 3 3 2 3 3 2 2 2" xfId="22991"/>
    <cellStyle name="Note 3 3 2 3 3 2 2 2 2" xfId="22992"/>
    <cellStyle name="Note 3 3 2 3 3 2 2 2 3" xfId="22993"/>
    <cellStyle name="Note 3 3 2 3 3 2 2 2 4" xfId="22994"/>
    <cellStyle name="Note 3 3 2 3 3 2 2 2 5" xfId="22995"/>
    <cellStyle name="Note 3 3 2 3 3 2 2 2 6" xfId="22996"/>
    <cellStyle name="Note 3 3 2 3 3 2 2 3" xfId="22997"/>
    <cellStyle name="Note 3 3 2 3 3 2 2 3 2" xfId="22998"/>
    <cellStyle name="Note 3 3 2 3 3 2 2 3 3" xfId="22999"/>
    <cellStyle name="Note 3 3 2 3 3 2 2 3 4" xfId="23000"/>
    <cellStyle name="Note 3 3 2 3 3 2 2 3 5" xfId="23001"/>
    <cellStyle name="Note 3 3 2 3 3 2 2 3 6" xfId="23002"/>
    <cellStyle name="Note 3 3 2 3 3 2 2 4" xfId="23003"/>
    <cellStyle name="Note 3 3 2 3 3 2 2 5" xfId="23004"/>
    <cellStyle name="Note 3 3 2 3 3 2 2 6" xfId="23005"/>
    <cellStyle name="Note 3 3 2 3 3 2 2 7" xfId="23006"/>
    <cellStyle name="Note 3 3 2 3 3 2 2 8" xfId="23007"/>
    <cellStyle name="Note 3 3 2 3 3 2 3" xfId="23008"/>
    <cellStyle name="Note 3 3 2 3 3 2 3 2" xfId="23009"/>
    <cellStyle name="Note 3 3 2 3 3 2 3 3" xfId="23010"/>
    <cellStyle name="Note 3 3 2 3 3 2 3 4" xfId="23011"/>
    <cellStyle name="Note 3 3 2 3 3 2 3 5" xfId="23012"/>
    <cellStyle name="Note 3 3 2 3 3 2 3 6" xfId="23013"/>
    <cellStyle name="Note 3 3 2 3 3 2 4" xfId="23014"/>
    <cellStyle name="Note 3 3 2 3 3 2 4 2" xfId="23015"/>
    <cellStyle name="Note 3 3 2 3 3 2 4 3" xfId="23016"/>
    <cellStyle name="Note 3 3 2 3 3 2 4 4" xfId="23017"/>
    <cellStyle name="Note 3 3 2 3 3 2 4 5" xfId="23018"/>
    <cellStyle name="Note 3 3 2 3 3 2 4 6" xfId="23019"/>
    <cellStyle name="Note 3 3 2 3 3 2 5" xfId="23020"/>
    <cellStyle name="Note 3 3 2 3 3 2 6" xfId="23021"/>
    <cellStyle name="Note 3 3 2 3 3 2 7" xfId="23022"/>
    <cellStyle name="Note 3 3 2 3 3 2 8" xfId="23023"/>
    <cellStyle name="Note 3 3 2 3 3 2 9" xfId="23024"/>
    <cellStyle name="Note 3 3 2 3 3 3" xfId="23025"/>
    <cellStyle name="Note 3 3 2 3 3 3 2" xfId="23026"/>
    <cellStyle name="Note 3 3 2 3 3 3 2 2" xfId="23027"/>
    <cellStyle name="Note 3 3 2 3 3 3 2 3" xfId="23028"/>
    <cellStyle name="Note 3 3 2 3 3 3 2 4" xfId="23029"/>
    <cellStyle name="Note 3 3 2 3 3 3 2 5" xfId="23030"/>
    <cellStyle name="Note 3 3 2 3 3 3 2 6" xfId="23031"/>
    <cellStyle name="Note 3 3 2 3 3 3 3" xfId="23032"/>
    <cellStyle name="Note 3 3 2 3 3 3 3 2" xfId="23033"/>
    <cellStyle name="Note 3 3 2 3 3 3 3 3" xfId="23034"/>
    <cellStyle name="Note 3 3 2 3 3 3 3 4" xfId="23035"/>
    <cellStyle name="Note 3 3 2 3 3 3 3 5" xfId="23036"/>
    <cellStyle name="Note 3 3 2 3 3 3 3 6" xfId="23037"/>
    <cellStyle name="Note 3 3 2 3 3 3 4" xfId="23038"/>
    <cellStyle name="Note 3 3 2 3 3 3 5" xfId="23039"/>
    <cellStyle name="Note 3 3 2 3 3 3 6" xfId="23040"/>
    <cellStyle name="Note 3 3 2 3 3 3 7" xfId="23041"/>
    <cellStyle name="Note 3 3 2 3 3 3 8" xfId="23042"/>
    <cellStyle name="Note 3 3 2 3 3 4" xfId="23043"/>
    <cellStyle name="Note 3 3 2 3 3 4 2" xfId="23044"/>
    <cellStyle name="Note 3 3 2 3 3 4 3" xfId="23045"/>
    <cellStyle name="Note 3 3 2 3 3 4 4" xfId="23046"/>
    <cellStyle name="Note 3 3 2 3 3 4 5" xfId="23047"/>
    <cellStyle name="Note 3 3 2 3 3 4 6" xfId="23048"/>
    <cellStyle name="Note 3 3 2 3 3 5" xfId="23049"/>
    <cellStyle name="Note 3 3 2 3 3 5 2" xfId="23050"/>
    <cellStyle name="Note 3 3 2 3 3 5 3" xfId="23051"/>
    <cellStyle name="Note 3 3 2 3 3 5 4" xfId="23052"/>
    <cellStyle name="Note 3 3 2 3 3 5 5" xfId="23053"/>
    <cellStyle name="Note 3 3 2 3 3 5 6" xfId="23054"/>
    <cellStyle name="Note 3 3 2 3 3 6" xfId="23055"/>
    <cellStyle name="Note 3 3 2 3 3 7" xfId="23056"/>
    <cellStyle name="Note 3 3 2 3 3 8" xfId="23057"/>
    <cellStyle name="Note 3 3 2 3 3 9" xfId="23058"/>
    <cellStyle name="Note 3 3 2 3 4" xfId="23059"/>
    <cellStyle name="Note 3 3 2 3 4 2" xfId="23060"/>
    <cellStyle name="Note 3 3 2 3 4 2 2" xfId="23061"/>
    <cellStyle name="Note 3 3 2 3 4 2 2 2" xfId="23062"/>
    <cellStyle name="Note 3 3 2 3 4 2 2 3" xfId="23063"/>
    <cellStyle name="Note 3 3 2 3 4 2 2 4" xfId="23064"/>
    <cellStyle name="Note 3 3 2 3 4 2 2 5" xfId="23065"/>
    <cellStyle name="Note 3 3 2 3 4 2 2 6" xfId="23066"/>
    <cellStyle name="Note 3 3 2 3 4 2 3" xfId="23067"/>
    <cellStyle name="Note 3 3 2 3 4 2 3 2" xfId="23068"/>
    <cellStyle name="Note 3 3 2 3 4 2 3 3" xfId="23069"/>
    <cellStyle name="Note 3 3 2 3 4 2 3 4" xfId="23070"/>
    <cellStyle name="Note 3 3 2 3 4 2 3 5" xfId="23071"/>
    <cellStyle name="Note 3 3 2 3 4 2 3 6" xfId="23072"/>
    <cellStyle name="Note 3 3 2 3 4 2 4" xfId="23073"/>
    <cellStyle name="Note 3 3 2 3 4 2 5" xfId="23074"/>
    <cellStyle name="Note 3 3 2 3 4 2 6" xfId="23075"/>
    <cellStyle name="Note 3 3 2 3 4 2 7" xfId="23076"/>
    <cellStyle name="Note 3 3 2 3 4 2 8" xfId="23077"/>
    <cellStyle name="Note 3 3 2 3 4 3" xfId="23078"/>
    <cellStyle name="Note 3 3 2 3 4 3 2" xfId="23079"/>
    <cellStyle name="Note 3 3 2 3 4 3 3" xfId="23080"/>
    <cellStyle name="Note 3 3 2 3 4 3 4" xfId="23081"/>
    <cellStyle name="Note 3 3 2 3 4 3 5" xfId="23082"/>
    <cellStyle name="Note 3 3 2 3 4 3 6" xfId="23083"/>
    <cellStyle name="Note 3 3 2 3 4 4" xfId="23084"/>
    <cellStyle name="Note 3 3 2 3 4 4 2" xfId="23085"/>
    <cellStyle name="Note 3 3 2 3 4 4 3" xfId="23086"/>
    <cellStyle name="Note 3 3 2 3 4 4 4" xfId="23087"/>
    <cellStyle name="Note 3 3 2 3 4 4 5" xfId="23088"/>
    <cellStyle name="Note 3 3 2 3 4 4 6" xfId="23089"/>
    <cellStyle name="Note 3 3 2 3 4 5" xfId="23090"/>
    <cellStyle name="Note 3 3 2 3 4 6" xfId="23091"/>
    <cellStyle name="Note 3 3 2 3 4 7" xfId="23092"/>
    <cellStyle name="Note 3 3 2 3 4 8" xfId="23093"/>
    <cellStyle name="Note 3 3 2 3 4 9" xfId="23094"/>
    <cellStyle name="Note 3 3 2 3 5" xfId="23095"/>
    <cellStyle name="Note 3 3 2 3 5 2" xfId="23096"/>
    <cellStyle name="Note 3 3 2 3 5 2 2" xfId="23097"/>
    <cellStyle name="Note 3 3 2 3 5 2 3" xfId="23098"/>
    <cellStyle name="Note 3 3 2 3 5 2 4" xfId="23099"/>
    <cellStyle name="Note 3 3 2 3 5 2 5" xfId="23100"/>
    <cellStyle name="Note 3 3 2 3 5 2 6" xfId="23101"/>
    <cellStyle name="Note 3 3 2 3 5 3" xfId="23102"/>
    <cellStyle name="Note 3 3 2 3 5 3 2" xfId="23103"/>
    <cellStyle name="Note 3 3 2 3 5 3 3" xfId="23104"/>
    <cellStyle name="Note 3 3 2 3 5 3 4" xfId="23105"/>
    <cellStyle name="Note 3 3 2 3 5 3 5" xfId="23106"/>
    <cellStyle name="Note 3 3 2 3 5 3 6" xfId="23107"/>
    <cellStyle name="Note 3 3 2 3 5 4" xfId="23108"/>
    <cellStyle name="Note 3 3 2 3 5 5" xfId="23109"/>
    <cellStyle name="Note 3 3 2 3 5 6" xfId="23110"/>
    <cellStyle name="Note 3 3 2 3 5 7" xfId="23111"/>
    <cellStyle name="Note 3 3 2 3 5 8" xfId="23112"/>
    <cellStyle name="Note 3 3 2 3 6" xfId="23113"/>
    <cellStyle name="Note 3 3 2 3 6 2" xfId="23114"/>
    <cellStyle name="Note 3 3 2 3 6 3" xfId="23115"/>
    <cellStyle name="Note 3 3 2 3 6 4" xfId="23116"/>
    <cellStyle name="Note 3 3 2 3 6 5" xfId="23117"/>
    <cellStyle name="Note 3 3 2 3 6 6" xfId="23118"/>
    <cellStyle name="Note 3 3 2 3 7" xfId="23119"/>
    <cellStyle name="Note 3 3 2 3 7 2" xfId="23120"/>
    <cellStyle name="Note 3 3 2 3 7 3" xfId="23121"/>
    <cellStyle name="Note 3 3 2 3 7 4" xfId="23122"/>
    <cellStyle name="Note 3 3 2 3 7 5" xfId="23123"/>
    <cellStyle name="Note 3 3 2 3 7 6" xfId="23124"/>
    <cellStyle name="Note 3 3 2 3 8" xfId="23125"/>
    <cellStyle name="Note 3 3 2 3 9" xfId="23126"/>
    <cellStyle name="Note 3 3 2 4" xfId="23127"/>
    <cellStyle name="Note 3 3 2 4 10" xfId="23128"/>
    <cellStyle name="Note 3 3 2 4 11" xfId="23129"/>
    <cellStyle name="Note 3 3 2 4 2" xfId="23130"/>
    <cellStyle name="Note 3 3 2 4 2 2" xfId="23131"/>
    <cellStyle name="Note 3 3 2 4 2 2 2" xfId="23132"/>
    <cellStyle name="Note 3 3 2 4 2 2 2 2" xfId="23133"/>
    <cellStyle name="Note 3 3 2 4 2 2 2 3" xfId="23134"/>
    <cellStyle name="Note 3 3 2 4 2 2 2 4" xfId="23135"/>
    <cellStyle name="Note 3 3 2 4 2 2 2 5" xfId="23136"/>
    <cellStyle name="Note 3 3 2 4 2 2 2 6" xfId="23137"/>
    <cellStyle name="Note 3 3 2 4 2 2 3" xfId="23138"/>
    <cellStyle name="Note 3 3 2 4 2 2 3 2" xfId="23139"/>
    <cellStyle name="Note 3 3 2 4 2 2 3 3" xfId="23140"/>
    <cellStyle name="Note 3 3 2 4 2 2 3 4" xfId="23141"/>
    <cellStyle name="Note 3 3 2 4 2 2 3 5" xfId="23142"/>
    <cellStyle name="Note 3 3 2 4 2 2 3 6" xfId="23143"/>
    <cellStyle name="Note 3 3 2 4 2 2 4" xfId="23144"/>
    <cellStyle name="Note 3 3 2 4 2 2 5" xfId="23145"/>
    <cellStyle name="Note 3 3 2 4 2 2 6" xfId="23146"/>
    <cellStyle name="Note 3 3 2 4 2 2 7" xfId="23147"/>
    <cellStyle name="Note 3 3 2 4 2 2 8" xfId="23148"/>
    <cellStyle name="Note 3 3 2 4 2 3" xfId="23149"/>
    <cellStyle name="Note 3 3 2 4 2 3 2" xfId="23150"/>
    <cellStyle name="Note 3 3 2 4 2 3 3" xfId="23151"/>
    <cellStyle name="Note 3 3 2 4 2 3 4" xfId="23152"/>
    <cellStyle name="Note 3 3 2 4 2 3 5" xfId="23153"/>
    <cellStyle name="Note 3 3 2 4 2 3 6" xfId="23154"/>
    <cellStyle name="Note 3 3 2 4 2 4" xfId="23155"/>
    <cellStyle name="Note 3 3 2 4 2 4 2" xfId="23156"/>
    <cellStyle name="Note 3 3 2 4 2 4 3" xfId="23157"/>
    <cellStyle name="Note 3 3 2 4 2 4 4" xfId="23158"/>
    <cellStyle name="Note 3 3 2 4 2 4 5" xfId="23159"/>
    <cellStyle name="Note 3 3 2 4 2 4 6" xfId="23160"/>
    <cellStyle name="Note 3 3 2 4 2 5" xfId="23161"/>
    <cellStyle name="Note 3 3 2 4 2 6" xfId="23162"/>
    <cellStyle name="Note 3 3 2 4 2 7" xfId="23163"/>
    <cellStyle name="Note 3 3 2 4 2 8" xfId="23164"/>
    <cellStyle name="Note 3 3 2 4 2 9" xfId="23165"/>
    <cellStyle name="Note 3 3 2 4 3" xfId="23166"/>
    <cellStyle name="Note 3 3 2 4 3 2" xfId="23167"/>
    <cellStyle name="Note 3 3 2 4 3 2 2" xfId="23168"/>
    <cellStyle name="Note 3 3 2 4 3 2 2 2" xfId="23169"/>
    <cellStyle name="Note 3 3 2 4 3 2 2 3" xfId="23170"/>
    <cellStyle name="Note 3 3 2 4 3 2 2 4" xfId="23171"/>
    <cellStyle name="Note 3 3 2 4 3 2 2 5" xfId="23172"/>
    <cellStyle name="Note 3 3 2 4 3 2 2 6" xfId="23173"/>
    <cellStyle name="Note 3 3 2 4 3 2 3" xfId="23174"/>
    <cellStyle name="Note 3 3 2 4 3 2 3 2" xfId="23175"/>
    <cellStyle name="Note 3 3 2 4 3 2 3 3" xfId="23176"/>
    <cellStyle name="Note 3 3 2 4 3 2 3 4" xfId="23177"/>
    <cellStyle name="Note 3 3 2 4 3 2 3 5" xfId="23178"/>
    <cellStyle name="Note 3 3 2 4 3 2 3 6" xfId="23179"/>
    <cellStyle name="Note 3 3 2 4 3 2 4" xfId="23180"/>
    <cellStyle name="Note 3 3 2 4 3 2 5" xfId="23181"/>
    <cellStyle name="Note 3 3 2 4 3 2 6" xfId="23182"/>
    <cellStyle name="Note 3 3 2 4 3 2 7" xfId="23183"/>
    <cellStyle name="Note 3 3 2 4 3 2 8" xfId="23184"/>
    <cellStyle name="Note 3 3 2 4 3 3" xfId="23185"/>
    <cellStyle name="Note 3 3 2 4 3 3 2" xfId="23186"/>
    <cellStyle name="Note 3 3 2 4 3 3 3" xfId="23187"/>
    <cellStyle name="Note 3 3 2 4 3 3 4" xfId="23188"/>
    <cellStyle name="Note 3 3 2 4 3 3 5" xfId="23189"/>
    <cellStyle name="Note 3 3 2 4 3 3 6" xfId="23190"/>
    <cellStyle name="Note 3 3 2 4 3 4" xfId="23191"/>
    <cellStyle name="Note 3 3 2 4 3 4 2" xfId="23192"/>
    <cellStyle name="Note 3 3 2 4 3 4 3" xfId="23193"/>
    <cellStyle name="Note 3 3 2 4 3 4 4" xfId="23194"/>
    <cellStyle name="Note 3 3 2 4 3 4 5" xfId="23195"/>
    <cellStyle name="Note 3 3 2 4 3 4 6" xfId="23196"/>
    <cellStyle name="Note 3 3 2 4 3 5" xfId="23197"/>
    <cellStyle name="Note 3 3 2 4 3 6" xfId="23198"/>
    <cellStyle name="Note 3 3 2 4 3 7" xfId="23199"/>
    <cellStyle name="Note 3 3 2 4 3 8" xfId="23200"/>
    <cellStyle name="Note 3 3 2 4 3 9" xfId="23201"/>
    <cellStyle name="Note 3 3 2 4 4" xfId="23202"/>
    <cellStyle name="Note 3 3 2 4 4 2" xfId="23203"/>
    <cellStyle name="Note 3 3 2 4 4 2 2" xfId="23204"/>
    <cellStyle name="Note 3 3 2 4 4 2 3" xfId="23205"/>
    <cellStyle name="Note 3 3 2 4 4 2 4" xfId="23206"/>
    <cellStyle name="Note 3 3 2 4 4 2 5" xfId="23207"/>
    <cellStyle name="Note 3 3 2 4 4 2 6" xfId="23208"/>
    <cellStyle name="Note 3 3 2 4 4 3" xfId="23209"/>
    <cellStyle name="Note 3 3 2 4 4 3 2" xfId="23210"/>
    <cellStyle name="Note 3 3 2 4 4 3 3" xfId="23211"/>
    <cellStyle name="Note 3 3 2 4 4 3 4" xfId="23212"/>
    <cellStyle name="Note 3 3 2 4 4 3 5" xfId="23213"/>
    <cellStyle name="Note 3 3 2 4 4 3 6" xfId="23214"/>
    <cellStyle name="Note 3 3 2 4 4 4" xfId="23215"/>
    <cellStyle name="Note 3 3 2 4 4 5" xfId="23216"/>
    <cellStyle name="Note 3 3 2 4 4 6" xfId="23217"/>
    <cellStyle name="Note 3 3 2 4 4 7" xfId="23218"/>
    <cellStyle name="Note 3 3 2 4 4 8" xfId="23219"/>
    <cellStyle name="Note 3 3 2 4 5" xfId="23220"/>
    <cellStyle name="Note 3 3 2 4 5 2" xfId="23221"/>
    <cellStyle name="Note 3 3 2 4 5 3" xfId="23222"/>
    <cellStyle name="Note 3 3 2 4 5 4" xfId="23223"/>
    <cellStyle name="Note 3 3 2 4 5 5" xfId="23224"/>
    <cellStyle name="Note 3 3 2 4 5 6" xfId="23225"/>
    <cellStyle name="Note 3 3 2 4 6" xfId="23226"/>
    <cellStyle name="Note 3 3 2 4 6 2" xfId="23227"/>
    <cellStyle name="Note 3 3 2 4 6 3" xfId="23228"/>
    <cellStyle name="Note 3 3 2 4 6 4" xfId="23229"/>
    <cellStyle name="Note 3 3 2 4 6 5" xfId="23230"/>
    <cellStyle name="Note 3 3 2 4 6 6" xfId="23231"/>
    <cellStyle name="Note 3 3 2 4 7" xfId="23232"/>
    <cellStyle name="Note 3 3 2 4 8" xfId="23233"/>
    <cellStyle name="Note 3 3 2 4 9" xfId="23234"/>
    <cellStyle name="Note 3 3 2 5" xfId="23235"/>
    <cellStyle name="Note 3 3 2 5 10" xfId="23236"/>
    <cellStyle name="Note 3 3 2 5 2" xfId="23237"/>
    <cellStyle name="Note 3 3 2 5 2 2" xfId="23238"/>
    <cellStyle name="Note 3 3 2 5 2 2 2" xfId="23239"/>
    <cellStyle name="Note 3 3 2 5 2 2 2 2" xfId="23240"/>
    <cellStyle name="Note 3 3 2 5 2 2 2 3" xfId="23241"/>
    <cellStyle name="Note 3 3 2 5 2 2 2 4" xfId="23242"/>
    <cellStyle name="Note 3 3 2 5 2 2 2 5" xfId="23243"/>
    <cellStyle name="Note 3 3 2 5 2 2 2 6" xfId="23244"/>
    <cellStyle name="Note 3 3 2 5 2 2 3" xfId="23245"/>
    <cellStyle name="Note 3 3 2 5 2 2 3 2" xfId="23246"/>
    <cellStyle name="Note 3 3 2 5 2 2 3 3" xfId="23247"/>
    <cellStyle name="Note 3 3 2 5 2 2 3 4" xfId="23248"/>
    <cellStyle name="Note 3 3 2 5 2 2 3 5" xfId="23249"/>
    <cellStyle name="Note 3 3 2 5 2 2 3 6" xfId="23250"/>
    <cellStyle name="Note 3 3 2 5 2 2 4" xfId="23251"/>
    <cellStyle name="Note 3 3 2 5 2 2 5" xfId="23252"/>
    <cellStyle name="Note 3 3 2 5 2 2 6" xfId="23253"/>
    <cellStyle name="Note 3 3 2 5 2 2 7" xfId="23254"/>
    <cellStyle name="Note 3 3 2 5 2 2 8" xfId="23255"/>
    <cellStyle name="Note 3 3 2 5 2 3" xfId="23256"/>
    <cellStyle name="Note 3 3 2 5 2 3 2" xfId="23257"/>
    <cellStyle name="Note 3 3 2 5 2 3 3" xfId="23258"/>
    <cellStyle name="Note 3 3 2 5 2 3 4" xfId="23259"/>
    <cellStyle name="Note 3 3 2 5 2 3 5" xfId="23260"/>
    <cellStyle name="Note 3 3 2 5 2 3 6" xfId="23261"/>
    <cellStyle name="Note 3 3 2 5 2 4" xfId="23262"/>
    <cellStyle name="Note 3 3 2 5 2 4 2" xfId="23263"/>
    <cellStyle name="Note 3 3 2 5 2 4 3" xfId="23264"/>
    <cellStyle name="Note 3 3 2 5 2 4 4" xfId="23265"/>
    <cellStyle name="Note 3 3 2 5 2 4 5" xfId="23266"/>
    <cellStyle name="Note 3 3 2 5 2 4 6" xfId="23267"/>
    <cellStyle name="Note 3 3 2 5 2 5" xfId="23268"/>
    <cellStyle name="Note 3 3 2 5 2 6" xfId="23269"/>
    <cellStyle name="Note 3 3 2 5 2 7" xfId="23270"/>
    <cellStyle name="Note 3 3 2 5 2 8" xfId="23271"/>
    <cellStyle name="Note 3 3 2 5 2 9" xfId="23272"/>
    <cellStyle name="Note 3 3 2 5 3" xfId="23273"/>
    <cellStyle name="Note 3 3 2 5 3 2" xfId="23274"/>
    <cellStyle name="Note 3 3 2 5 3 2 2" xfId="23275"/>
    <cellStyle name="Note 3 3 2 5 3 2 3" xfId="23276"/>
    <cellStyle name="Note 3 3 2 5 3 2 4" xfId="23277"/>
    <cellStyle name="Note 3 3 2 5 3 2 5" xfId="23278"/>
    <cellStyle name="Note 3 3 2 5 3 2 6" xfId="23279"/>
    <cellStyle name="Note 3 3 2 5 3 3" xfId="23280"/>
    <cellStyle name="Note 3 3 2 5 3 3 2" xfId="23281"/>
    <cellStyle name="Note 3 3 2 5 3 3 3" xfId="23282"/>
    <cellStyle name="Note 3 3 2 5 3 3 4" xfId="23283"/>
    <cellStyle name="Note 3 3 2 5 3 3 5" xfId="23284"/>
    <cellStyle name="Note 3 3 2 5 3 3 6" xfId="23285"/>
    <cellStyle name="Note 3 3 2 5 3 4" xfId="23286"/>
    <cellStyle name="Note 3 3 2 5 3 5" xfId="23287"/>
    <cellStyle name="Note 3 3 2 5 3 6" xfId="23288"/>
    <cellStyle name="Note 3 3 2 5 3 7" xfId="23289"/>
    <cellStyle name="Note 3 3 2 5 3 8" xfId="23290"/>
    <cellStyle name="Note 3 3 2 5 4" xfId="23291"/>
    <cellStyle name="Note 3 3 2 5 4 2" xfId="23292"/>
    <cellStyle name="Note 3 3 2 5 4 3" xfId="23293"/>
    <cellStyle name="Note 3 3 2 5 4 4" xfId="23294"/>
    <cellStyle name="Note 3 3 2 5 4 5" xfId="23295"/>
    <cellStyle name="Note 3 3 2 5 4 6" xfId="23296"/>
    <cellStyle name="Note 3 3 2 5 5" xfId="23297"/>
    <cellStyle name="Note 3 3 2 5 5 2" xfId="23298"/>
    <cellStyle name="Note 3 3 2 5 5 3" xfId="23299"/>
    <cellStyle name="Note 3 3 2 5 5 4" xfId="23300"/>
    <cellStyle name="Note 3 3 2 5 5 5" xfId="23301"/>
    <cellStyle name="Note 3 3 2 5 5 6" xfId="23302"/>
    <cellStyle name="Note 3 3 2 5 6" xfId="23303"/>
    <cellStyle name="Note 3 3 2 5 7" xfId="23304"/>
    <cellStyle name="Note 3 3 2 5 8" xfId="23305"/>
    <cellStyle name="Note 3 3 2 5 9" xfId="23306"/>
    <cellStyle name="Note 3 3 2 6" xfId="23307"/>
    <cellStyle name="Note 3 3 2 6 2" xfId="23308"/>
    <cellStyle name="Note 3 3 2 6 2 2" xfId="23309"/>
    <cellStyle name="Note 3 3 2 6 2 2 2" xfId="23310"/>
    <cellStyle name="Note 3 3 2 6 2 2 3" xfId="23311"/>
    <cellStyle name="Note 3 3 2 6 2 2 4" xfId="23312"/>
    <cellStyle name="Note 3 3 2 6 2 2 5" xfId="23313"/>
    <cellStyle name="Note 3 3 2 6 2 2 6" xfId="23314"/>
    <cellStyle name="Note 3 3 2 6 2 3" xfId="23315"/>
    <cellStyle name="Note 3 3 2 6 2 3 2" xfId="23316"/>
    <cellStyle name="Note 3 3 2 6 2 3 3" xfId="23317"/>
    <cellStyle name="Note 3 3 2 6 2 3 4" xfId="23318"/>
    <cellStyle name="Note 3 3 2 6 2 3 5" xfId="23319"/>
    <cellStyle name="Note 3 3 2 6 2 3 6" xfId="23320"/>
    <cellStyle name="Note 3 3 2 6 2 4" xfId="23321"/>
    <cellStyle name="Note 3 3 2 6 2 5" xfId="23322"/>
    <cellStyle name="Note 3 3 2 6 2 6" xfId="23323"/>
    <cellStyle name="Note 3 3 2 6 2 7" xfId="23324"/>
    <cellStyle name="Note 3 3 2 6 2 8" xfId="23325"/>
    <cellStyle name="Note 3 3 2 6 3" xfId="23326"/>
    <cellStyle name="Note 3 3 2 6 3 2" xfId="23327"/>
    <cellStyle name="Note 3 3 2 6 3 3" xfId="23328"/>
    <cellStyle name="Note 3 3 2 6 3 4" xfId="23329"/>
    <cellStyle name="Note 3 3 2 6 3 5" xfId="23330"/>
    <cellStyle name="Note 3 3 2 6 3 6" xfId="23331"/>
    <cellStyle name="Note 3 3 2 6 4" xfId="23332"/>
    <cellStyle name="Note 3 3 2 6 4 2" xfId="23333"/>
    <cellStyle name="Note 3 3 2 6 4 3" xfId="23334"/>
    <cellStyle name="Note 3 3 2 6 4 4" xfId="23335"/>
    <cellStyle name="Note 3 3 2 6 4 5" xfId="23336"/>
    <cellStyle name="Note 3 3 2 6 4 6" xfId="23337"/>
    <cellStyle name="Note 3 3 2 6 5" xfId="23338"/>
    <cellStyle name="Note 3 3 2 6 6" xfId="23339"/>
    <cellStyle name="Note 3 3 2 6 7" xfId="23340"/>
    <cellStyle name="Note 3 3 2 6 8" xfId="23341"/>
    <cellStyle name="Note 3 3 2 6 9" xfId="23342"/>
    <cellStyle name="Note 3 3 2 7" xfId="23343"/>
    <cellStyle name="Note 3 3 2 7 2" xfId="23344"/>
    <cellStyle name="Note 3 3 2 7 2 2" xfId="23345"/>
    <cellStyle name="Note 3 3 2 7 2 3" xfId="23346"/>
    <cellStyle name="Note 3 3 2 7 2 4" xfId="23347"/>
    <cellStyle name="Note 3 3 2 7 2 5" xfId="23348"/>
    <cellStyle name="Note 3 3 2 7 2 6" xfId="23349"/>
    <cellStyle name="Note 3 3 2 7 3" xfId="23350"/>
    <cellStyle name="Note 3 3 2 7 3 2" xfId="23351"/>
    <cellStyle name="Note 3 3 2 7 3 3" xfId="23352"/>
    <cellStyle name="Note 3 3 2 7 3 4" xfId="23353"/>
    <cellStyle name="Note 3 3 2 7 3 5" xfId="23354"/>
    <cellStyle name="Note 3 3 2 7 3 6" xfId="23355"/>
    <cellStyle name="Note 3 3 2 7 4" xfId="23356"/>
    <cellStyle name="Note 3 3 2 7 5" xfId="23357"/>
    <cellStyle name="Note 3 3 2 7 6" xfId="23358"/>
    <cellStyle name="Note 3 3 2 7 7" xfId="23359"/>
    <cellStyle name="Note 3 3 2 7 8" xfId="23360"/>
    <cellStyle name="Note 3 3 2 8" xfId="23361"/>
    <cellStyle name="Note 3 3 2 8 2" xfId="23362"/>
    <cellStyle name="Note 3 3 2 8 3" xfId="23363"/>
    <cellStyle name="Note 3 3 2 8 4" xfId="23364"/>
    <cellStyle name="Note 3 3 2 8 5" xfId="23365"/>
    <cellStyle name="Note 3 3 2 8 6" xfId="23366"/>
    <cellStyle name="Note 3 3 2 9" xfId="23367"/>
    <cellStyle name="Note 3 3 2 9 2" xfId="23368"/>
    <cellStyle name="Note 3 3 2 9 3" xfId="23369"/>
    <cellStyle name="Note 3 3 2 9 4" xfId="23370"/>
    <cellStyle name="Note 3 3 2 9 5" xfId="23371"/>
    <cellStyle name="Note 3 3 2 9 6" xfId="23372"/>
    <cellStyle name="Note 3 3 3" xfId="23373"/>
    <cellStyle name="Note 3 3 3 10" xfId="23374"/>
    <cellStyle name="Note 3 3 3 11" xfId="23375"/>
    <cellStyle name="Note 3 3 3 12" xfId="23376"/>
    <cellStyle name="Note 3 3 3 13" xfId="23377"/>
    <cellStyle name="Note 3 3 3 2" xfId="23378"/>
    <cellStyle name="Note 3 3 3 2 10" xfId="23379"/>
    <cellStyle name="Note 3 3 3 2 11" xfId="23380"/>
    <cellStyle name="Note 3 3 3 2 12" xfId="23381"/>
    <cellStyle name="Note 3 3 3 2 2" xfId="23382"/>
    <cellStyle name="Note 3 3 3 2 2 10" xfId="23383"/>
    <cellStyle name="Note 3 3 3 2 2 11" xfId="23384"/>
    <cellStyle name="Note 3 3 3 2 2 2" xfId="23385"/>
    <cellStyle name="Note 3 3 3 2 2 2 2" xfId="23386"/>
    <cellStyle name="Note 3 3 3 2 2 2 2 2" xfId="23387"/>
    <cellStyle name="Note 3 3 3 2 2 2 2 2 2" xfId="23388"/>
    <cellStyle name="Note 3 3 3 2 2 2 2 2 3" xfId="23389"/>
    <cellStyle name="Note 3 3 3 2 2 2 2 2 4" xfId="23390"/>
    <cellStyle name="Note 3 3 3 2 2 2 2 2 5" xfId="23391"/>
    <cellStyle name="Note 3 3 3 2 2 2 2 2 6" xfId="23392"/>
    <cellStyle name="Note 3 3 3 2 2 2 2 3" xfId="23393"/>
    <cellStyle name="Note 3 3 3 2 2 2 2 3 2" xfId="23394"/>
    <cellStyle name="Note 3 3 3 2 2 2 2 3 3" xfId="23395"/>
    <cellStyle name="Note 3 3 3 2 2 2 2 3 4" xfId="23396"/>
    <cellStyle name="Note 3 3 3 2 2 2 2 3 5" xfId="23397"/>
    <cellStyle name="Note 3 3 3 2 2 2 2 3 6" xfId="23398"/>
    <cellStyle name="Note 3 3 3 2 2 2 2 4" xfId="23399"/>
    <cellStyle name="Note 3 3 3 2 2 2 2 5" xfId="23400"/>
    <cellStyle name="Note 3 3 3 2 2 2 2 6" xfId="23401"/>
    <cellStyle name="Note 3 3 3 2 2 2 2 7" xfId="23402"/>
    <cellStyle name="Note 3 3 3 2 2 2 2 8" xfId="23403"/>
    <cellStyle name="Note 3 3 3 2 2 2 3" xfId="23404"/>
    <cellStyle name="Note 3 3 3 2 2 2 3 2" xfId="23405"/>
    <cellStyle name="Note 3 3 3 2 2 2 3 3" xfId="23406"/>
    <cellStyle name="Note 3 3 3 2 2 2 3 4" xfId="23407"/>
    <cellStyle name="Note 3 3 3 2 2 2 3 5" xfId="23408"/>
    <cellStyle name="Note 3 3 3 2 2 2 3 6" xfId="23409"/>
    <cellStyle name="Note 3 3 3 2 2 2 4" xfId="23410"/>
    <cellStyle name="Note 3 3 3 2 2 2 4 2" xfId="23411"/>
    <cellStyle name="Note 3 3 3 2 2 2 4 3" xfId="23412"/>
    <cellStyle name="Note 3 3 3 2 2 2 4 4" xfId="23413"/>
    <cellStyle name="Note 3 3 3 2 2 2 4 5" xfId="23414"/>
    <cellStyle name="Note 3 3 3 2 2 2 4 6" xfId="23415"/>
    <cellStyle name="Note 3 3 3 2 2 2 5" xfId="23416"/>
    <cellStyle name="Note 3 3 3 2 2 2 6" xfId="23417"/>
    <cellStyle name="Note 3 3 3 2 2 2 7" xfId="23418"/>
    <cellStyle name="Note 3 3 3 2 2 2 8" xfId="23419"/>
    <cellStyle name="Note 3 3 3 2 2 2 9" xfId="23420"/>
    <cellStyle name="Note 3 3 3 2 2 3" xfId="23421"/>
    <cellStyle name="Note 3 3 3 2 2 3 2" xfId="23422"/>
    <cellStyle name="Note 3 3 3 2 2 3 2 2" xfId="23423"/>
    <cellStyle name="Note 3 3 3 2 2 3 2 2 2" xfId="23424"/>
    <cellStyle name="Note 3 3 3 2 2 3 2 2 3" xfId="23425"/>
    <cellStyle name="Note 3 3 3 2 2 3 2 2 4" xfId="23426"/>
    <cellStyle name="Note 3 3 3 2 2 3 2 2 5" xfId="23427"/>
    <cellStyle name="Note 3 3 3 2 2 3 2 2 6" xfId="23428"/>
    <cellStyle name="Note 3 3 3 2 2 3 2 3" xfId="23429"/>
    <cellStyle name="Note 3 3 3 2 2 3 2 3 2" xfId="23430"/>
    <cellStyle name="Note 3 3 3 2 2 3 2 3 3" xfId="23431"/>
    <cellStyle name="Note 3 3 3 2 2 3 2 3 4" xfId="23432"/>
    <cellStyle name="Note 3 3 3 2 2 3 2 3 5" xfId="23433"/>
    <cellStyle name="Note 3 3 3 2 2 3 2 3 6" xfId="23434"/>
    <cellStyle name="Note 3 3 3 2 2 3 2 4" xfId="23435"/>
    <cellStyle name="Note 3 3 3 2 2 3 2 5" xfId="23436"/>
    <cellStyle name="Note 3 3 3 2 2 3 2 6" xfId="23437"/>
    <cellStyle name="Note 3 3 3 2 2 3 2 7" xfId="23438"/>
    <cellStyle name="Note 3 3 3 2 2 3 2 8" xfId="23439"/>
    <cellStyle name="Note 3 3 3 2 2 3 3" xfId="23440"/>
    <cellStyle name="Note 3 3 3 2 2 3 3 2" xfId="23441"/>
    <cellStyle name="Note 3 3 3 2 2 3 3 3" xfId="23442"/>
    <cellStyle name="Note 3 3 3 2 2 3 3 4" xfId="23443"/>
    <cellStyle name="Note 3 3 3 2 2 3 3 5" xfId="23444"/>
    <cellStyle name="Note 3 3 3 2 2 3 3 6" xfId="23445"/>
    <cellStyle name="Note 3 3 3 2 2 3 4" xfId="23446"/>
    <cellStyle name="Note 3 3 3 2 2 3 4 2" xfId="23447"/>
    <cellStyle name="Note 3 3 3 2 2 3 4 3" xfId="23448"/>
    <cellStyle name="Note 3 3 3 2 2 3 4 4" xfId="23449"/>
    <cellStyle name="Note 3 3 3 2 2 3 4 5" xfId="23450"/>
    <cellStyle name="Note 3 3 3 2 2 3 4 6" xfId="23451"/>
    <cellStyle name="Note 3 3 3 2 2 3 5" xfId="23452"/>
    <cellStyle name="Note 3 3 3 2 2 3 6" xfId="23453"/>
    <cellStyle name="Note 3 3 3 2 2 3 7" xfId="23454"/>
    <cellStyle name="Note 3 3 3 2 2 3 8" xfId="23455"/>
    <cellStyle name="Note 3 3 3 2 2 3 9" xfId="23456"/>
    <cellStyle name="Note 3 3 3 2 2 4" xfId="23457"/>
    <cellStyle name="Note 3 3 3 2 2 4 2" xfId="23458"/>
    <cellStyle name="Note 3 3 3 2 2 4 2 2" xfId="23459"/>
    <cellStyle name="Note 3 3 3 2 2 4 2 3" xfId="23460"/>
    <cellStyle name="Note 3 3 3 2 2 4 2 4" xfId="23461"/>
    <cellStyle name="Note 3 3 3 2 2 4 2 5" xfId="23462"/>
    <cellStyle name="Note 3 3 3 2 2 4 2 6" xfId="23463"/>
    <cellStyle name="Note 3 3 3 2 2 4 3" xfId="23464"/>
    <cellStyle name="Note 3 3 3 2 2 4 3 2" xfId="23465"/>
    <cellStyle name="Note 3 3 3 2 2 4 3 3" xfId="23466"/>
    <cellStyle name="Note 3 3 3 2 2 4 3 4" xfId="23467"/>
    <cellStyle name="Note 3 3 3 2 2 4 3 5" xfId="23468"/>
    <cellStyle name="Note 3 3 3 2 2 4 3 6" xfId="23469"/>
    <cellStyle name="Note 3 3 3 2 2 4 4" xfId="23470"/>
    <cellStyle name="Note 3 3 3 2 2 4 5" xfId="23471"/>
    <cellStyle name="Note 3 3 3 2 2 4 6" xfId="23472"/>
    <cellStyle name="Note 3 3 3 2 2 4 7" xfId="23473"/>
    <cellStyle name="Note 3 3 3 2 2 4 8" xfId="23474"/>
    <cellStyle name="Note 3 3 3 2 2 5" xfId="23475"/>
    <cellStyle name="Note 3 3 3 2 2 5 2" xfId="23476"/>
    <cellStyle name="Note 3 3 3 2 2 5 3" xfId="23477"/>
    <cellStyle name="Note 3 3 3 2 2 5 4" xfId="23478"/>
    <cellStyle name="Note 3 3 3 2 2 5 5" xfId="23479"/>
    <cellStyle name="Note 3 3 3 2 2 5 6" xfId="23480"/>
    <cellStyle name="Note 3 3 3 2 2 6" xfId="23481"/>
    <cellStyle name="Note 3 3 3 2 2 6 2" xfId="23482"/>
    <cellStyle name="Note 3 3 3 2 2 6 3" xfId="23483"/>
    <cellStyle name="Note 3 3 3 2 2 6 4" xfId="23484"/>
    <cellStyle name="Note 3 3 3 2 2 6 5" xfId="23485"/>
    <cellStyle name="Note 3 3 3 2 2 6 6" xfId="23486"/>
    <cellStyle name="Note 3 3 3 2 2 7" xfId="23487"/>
    <cellStyle name="Note 3 3 3 2 2 8" xfId="23488"/>
    <cellStyle name="Note 3 3 3 2 2 9" xfId="23489"/>
    <cellStyle name="Note 3 3 3 2 3" xfId="23490"/>
    <cellStyle name="Note 3 3 3 2 3 10" xfId="23491"/>
    <cellStyle name="Note 3 3 3 2 3 2" xfId="23492"/>
    <cellStyle name="Note 3 3 3 2 3 2 2" xfId="23493"/>
    <cellStyle name="Note 3 3 3 2 3 2 2 2" xfId="23494"/>
    <cellStyle name="Note 3 3 3 2 3 2 2 2 2" xfId="23495"/>
    <cellStyle name="Note 3 3 3 2 3 2 2 2 3" xfId="23496"/>
    <cellStyle name="Note 3 3 3 2 3 2 2 2 4" xfId="23497"/>
    <cellStyle name="Note 3 3 3 2 3 2 2 2 5" xfId="23498"/>
    <cellStyle name="Note 3 3 3 2 3 2 2 2 6" xfId="23499"/>
    <cellStyle name="Note 3 3 3 2 3 2 2 3" xfId="23500"/>
    <cellStyle name="Note 3 3 3 2 3 2 2 3 2" xfId="23501"/>
    <cellStyle name="Note 3 3 3 2 3 2 2 3 3" xfId="23502"/>
    <cellStyle name="Note 3 3 3 2 3 2 2 3 4" xfId="23503"/>
    <cellStyle name="Note 3 3 3 2 3 2 2 3 5" xfId="23504"/>
    <cellStyle name="Note 3 3 3 2 3 2 2 3 6" xfId="23505"/>
    <cellStyle name="Note 3 3 3 2 3 2 2 4" xfId="23506"/>
    <cellStyle name="Note 3 3 3 2 3 2 2 5" xfId="23507"/>
    <cellStyle name="Note 3 3 3 2 3 2 2 6" xfId="23508"/>
    <cellStyle name="Note 3 3 3 2 3 2 2 7" xfId="23509"/>
    <cellStyle name="Note 3 3 3 2 3 2 2 8" xfId="23510"/>
    <cellStyle name="Note 3 3 3 2 3 2 3" xfId="23511"/>
    <cellStyle name="Note 3 3 3 2 3 2 3 2" xfId="23512"/>
    <cellStyle name="Note 3 3 3 2 3 2 3 3" xfId="23513"/>
    <cellStyle name="Note 3 3 3 2 3 2 3 4" xfId="23514"/>
    <cellStyle name="Note 3 3 3 2 3 2 3 5" xfId="23515"/>
    <cellStyle name="Note 3 3 3 2 3 2 3 6" xfId="23516"/>
    <cellStyle name="Note 3 3 3 2 3 2 4" xfId="23517"/>
    <cellStyle name="Note 3 3 3 2 3 2 4 2" xfId="23518"/>
    <cellStyle name="Note 3 3 3 2 3 2 4 3" xfId="23519"/>
    <cellStyle name="Note 3 3 3 2 3 2 4 4" xfId="23520"/>
    <cellStyle name="Note 3 3 3 2 3 2 4 5" xfId="23521"/>
    <cellStyle name="Note 3 3 3 2 3 2 4 6" xfId="23522"/>
    <cellStyle name="Note 3 3 3 2 3 2 5" xfId="23523"/>
    <cellStyle name="Note 3 3 3 2 3 2 6" xfId="23524"/>
    <cellStyle name="Note 3 3 3 2 3 2 7" xfId="23525"/>
    <cellStyle name="Note 3 3 3 2 3 2 8" xfId="23526"/>
    <cellStyle name="Note 3 3 3 2 3 2 9" xfId="23527"/>
    <cellStyle name="Note 3 3 3 2 3 3" xfId="23528"/>
    <cellStyle name="Note 3 3 3 2 3 3 2" xfId="23529"/>
    <cellStyle name="Note 3 3 3 2 3 3 2 2" xfId="23530"/>
    <cellStyle name="Note 3 3 3 2 3 3 2 3" xfId="23531"/>
    <cellStyle name="Note 3 3 3 2 3 3 2 4" xfId="23532"/>
    <cellStyle name="Note 3 3 3 2 3 3 2 5" xfId="23533"/>
    <cellStyle name="Note 3 3 3 2 3 3 2 6" xfId="23534"/>
    <cellStyle name="Note 3 3 3 2 3 3 3" xfId="23535"/>
    <cellStyle name="Note 3 3 3 2 3 3 3 2" xfId="23536"/>
    <cellStyle name="Note 3 3 3 2 3 3 3 3" xfId="23537"/>
    <cellStyle name="Note 3 3 3 2 3 3 3 4" xfId="23538"/>
    <cellStyle name="Note 3 3 3 2 3 3 3 5" xfId="23539"/>
    <cellStyle name="Note 3 3 3 2 3 3 3 6" xfId="23540"/>
    <cellStyle name="Note 3 3 3 2 3 3 4" xfId="23541"/>
    <cellStyle name="Note 3 3 3 2 3 3 5" xfId="23542"/>
    <cellStyle name="Note 3 3 3 2 3 3 6" xfId="23543"/>
    <cellStyle name="Note 3 3 3 2 3 3 7" xfId="23544"/>
    <cellStyle name="Note 3 3 3 2 3 3 8" xfId="23545"/>
    <cellStyle name="Note 3 3 3 2 3 4" xfId="23546"/>
    <cellStyle name="Note 3 3 3 2 3 4 2" xfId="23547"/>
    <cellStyle name="Note 3 3 3 2 3 4 3" xfId="23548"/>
    <cellStyle name="Note 3 3 3 2 3 4 4" xfId="23549"/>
    <cellStyle name="Note 3 3 3 2 3 4 5" xfId="23550"/>
    <cellStyle name="Note 3 3 3 2 3 4 6" xfId="23551"/>
    <cellStyle name="Note 3 3 3 2 3 5" xfId="23552"/>
    <cellStyle name="Note 3 3 3 2 3 5 2" xfId="23553"/>
    <cellStyle name="Note 3 3 3 2 3 5 3" xfId="23554"/>
    <cellStyle name="Note 3 3 3 2 3 5 4" xfId="23555"/>
    <cellStyle name="Note 3 3 3 2 3 5 5" xfId="23556"/>
    <cellStyle name="Note 3 3 3 2 3 5 6" xfId="23557"/>
    <cellStyle name="Note 3 3 3 2 3 6" xfId="23558"/>
    <cellStyle name="Note 3 3 3 2 3 7" xfId="23559"/>
    <cellStyle name="Note 3 3 3 2 3 8" xfId="23560"/>
    <cellStyle name="Note 3 3 3 2 3 9" xfId="23561"/>
    <cellStyle name="Note 3 3 3 2 4" xfId="23562"/>
    <cellStyle name="Note 3 3 3 2 4 2" xfId="23563"/>
    <cellStyle name="Note 3 3 3 2 4 2 2" xfId="23564"/>
    <cellStyle name="Note 3 3 3 2 4 2 2 2" xfId="23565"/>
    <cellStyle name="Note 3 3 3 2 4 2 2 3" xfId="23566"/>
    <cellStyle name="Note 3 3 3 2 4 2 2 4" xfId="23567"/>
    <cellStyle name="Note 3 3 3 2 4 2 2 5" xfId="23568"/>
    <cellStyle name="Note 3 3 3 2 4 2 2 6" xfId="23569"/>
    <cellStyle name="Note 3 3 3 2 4 2 3" xfId="23570"/>
    <cellStyle name="Note 3 3 3 2 4 2 3 2" xfId="23571"/>
    <cellStyle name="Note 3 3 3 2 4 2 3 3" xfId="23572"/>
    <cellStyle name="Note 3 3 3 2 4 2 3 4" xfId="23573"/>
    <cellStyle name="Note 3 3 3 2 4 2 3 5" xfId="23574"/>
    <cellStyle name="Note 3 3 3 2 4 2 3 6" xfId="23575"/>
    <cellStyle name="Note 3 3 3 2 4 2 4" xfId="23576"/>
    <cellStyle name="Note 3 3 3 2 4 2 5" xfId="23577"/>
    <cellStyle name="Note 3 3 3 2 4 2 6" xfId="23578"/>
    <cellStyle name="Note 3 3 3 2 4 2 7" xfId="23579"/>
    <cellStyle name="Note 3 3 3 2 4 2 8" xfId="23580"/>
    <cellStyle name="Note 3 3 3 2 4 3" xfId="23581"/>
    <cellStyle name="Note 3 3 3 2 4 3 2" xfId="23582"/>
    <cellStyle name="Note 3 3 3 2 4 3 3" xfId="23583"/>
    <cellStyle name="Note 3 3 3 2 4 3 4" xfId="23584"/>
    <cellStyle name="Note 3 3 3 2 4 3 5" xfId="23585"/>
    <cellStyle name="Note 3 3 3 2 4 3 6" xfId="23586"/>
    <cellStyle name="Note 3 3 3 2 4 4" xfId="23587"/>
    <cellStyle name="Note 3 3 3 2 4 4 2" xfId="23588"/>
    <cellStyle name="Note 3 3 3 2 4 4 3" xfId="23589"/>
    <cellStyle name="Note 3 3 3 2 4 4 4" xfId="23590"/>
    <cellStyle name="Note 3 3 3 2 4 4 5" xfId="23591"/>
    <cellStyle name="Note 3 3 3 2 4 4 6" xfId="23592"/>
    <cellStyle name="Note 3 3 3 2 4 5" xfId="23593"/>
    <cellStyle name="Note 3 3 3 2 4 6" xfId="23594"/>
    <cellStyle name="Note 3 3 3 2 4 7" xfId="23595"/>
    <cellStyle name="Note 3 3 3 2 4 8" xfId="23596"/>
    <cellStyle name="Note 3 3 3 2 4 9" xfId="23597"/>
    <cellStyle name="Note 3 3 3 2 5" xfId="23598"/>
    <cellStyle name="Note 3 3 3 2 5 2" xfId="23599"/>
    <cellStyle name="Note 3 3 3 2 5 2 2" xfId="23600"/>
    <cellStyle name="Note 3 3 3 2 5 2 3" xfId="23601"/>
    <cellStyle name="Note 3 3 3 2 5 2 4" xfId="23602"/>
    <cellStyle name="Note 3 3 3 2 5 2 5" xfId="23603"/>
    <cellStyle name="Note 3 3 3 2 5 2 6" xfId="23604"/>
    <cellStyle name="Note 3 3 3 2 5 3" xfId="23605"/>
    <cellStyle name="Note 3 3 3 2 5 3 2" xfId="23606"/>
    <cellStyle name="Note 3 3 3 2 5 3 3" xfId="23607"/>
    <cellStyle name="Note 3 3 3 2 5 3 4" xfId="23608"/>
    <cellStyle name="Note 3 3 3 2 5 3 5" xfId="23609"/>
    <cellStyle name="Note 3 3 3 2 5 3 6" xfId="23610"/>
    <cellStyle name="Note 3 3 3 2 5 4" xfId="23611"/>
    <cellStyle name="Note 3 3 3 2 5 5" xfId="23612"/>
    <cellStyle name="Note 3 3 3 2 5 6" xfId="23613"/>
    <cellStyle name="Note 3 3 3 2 5 7" xfId="23614"/>
    <cellStyle name="Note 3 3 3 2 5 8" xfId="23615"/>
    <cellStyle name="Note 3 3 3 2 6" xfId="23616"/>
    <cellStyle name="Note 3 3 3 2 6 2" xfId="23617"/>
    <cellStyle name="Note 3 3 3 2 6 3" xfId="23618"/>
    <cellStyle name="Note 3 3 3 2 6 4" xfId="23619"/>
    <cellStyle name="Note 3 3 3 2 6 5" xfId="23620"/>
    <cellStyle name="Note 3 3 3 2 6 6" xfId="23621"/>
    <cellStyle name="Note 3 3 3 2 7" xfId="23622"/>
    <cellStyle name="Note 3 3 3 2 7 2" xfId="23623"/>
    <cellStyle name="Note 3 3 3 2 7 3" xfId="23624"/>
    <cellStyle name="Note 3 3 3 2 7 4" xfId="23625"/>
    <cellStyle name="Note 3 3 3 2 7 5" xfId="23626"/>
    <cellStyle name="Note 3 3 3 2 7 6" xfId="23627"/>
    <cellStyle name="Note 3 3 3 2 8" xfId="23628"/>
    <cellStyle name="Note 3 3 3 2 9" xfId="23629"/>
    <cellStyle name="Note 3 3 3 3" xfId="23630"/>
    <cellStyle name="Note 3 3 3 3 10" xfId="23631"/>
    <cellStyle name="Note 3 3 3 3 11" xfId="23632"/>
    <cellStyle name="Note 3 3 3 3 2" xfId="23633"/>
    <cellStyle name="Note 3 3 3 3 2 2" xfId="23634"/>
    <cellStyle name="Note 3 3 3 3 2 2 2" xfId="23635"/>
    <cellStyle name="Note 3 3 3 3 2 2 2 2" xfId="23636"/>
    <cellStyle name="Note 3 3 3 3 2 2 2 3" xfId="23637"/>
    <cellStyle name="Note 3 3 3 3 2 2 2 4" xfId="23638"/>
    <cellStyle name="Note 3 3 3 3 2 2 2 5" xfId="23639"/>
    <cellStyle name="Note 3 3 3 3 2 2 2 6" xfId="23640"/>
    <cellStyle name="Note 3 3 3 3 2 2 3" xfId="23641"/>
    <cellStyle name="Note 3 3 3 3 2 2 3 2" xfId="23642"/>
    <cellStyle name="Note 3 3 3 3 2 2 3 3" xfId="23643"/>
    <cellStyle name="Note 3 3 3 3 2 2 3 4" xfId="23644"/>
    <cellStyle name="Note 3 3 3 3 2 2 3 5" xfId="23645"/>
    <cellStyle name="Note 3 3 3 3 2 2 3 6" xfId="23646"/>
    <cellStyle name="Note 3 3 3 3 2 2 4" xfId="23647"/>
    <cellStyle name="Note 3 3 3 3 2 2 5" xfId="23648"/>
    <cellStyle name="Note 3 3 3 3 2 2 6" xfId="23649"/>
    <cellStyle name="Note 3 3 3 3 2 2 7" xfId="23650"/>
    <cellStyle name="Note 3 3 3 3 2 2 8" xfId="23651"/>
    <cellStyle name="Note 3 3 3 3 2 3" xfId="23652"/>
    <cellStyle name="Note 3 3 3 3 2 3 2" xfId="23653"/>
    <cellStyle name="Note 3 3 3 3 2 3 3" xfId="23654"/>
    <cellStyle name="Note 3 3 3 3 2 3 4" xfId="23655"/>
    <cellStyle name="Note 3 3 3 3 2 3 5" xfId="23656"/>
    <cellStyle name="Note 3 3 3 3 2 3 6" xfId="23657"/>
    <cellStyle name="Note 3 3 3 3 2 4" xfId="23658"/>
    <cellStyle name="Note 3 3 3 3 2 4 2" xfId="23659"/>
    <cellStyle name="Note 3 3 3 3 2 4 3" xfId="23660"/>
    <cellStyle name="Note 3 3 3 3 2 4 4" xfId="23661"/>
    <cellStyle name="Note 3 3 3 3 2 4 5" xfId="23662"/>
    <cellStyle name="Note 3 3 3 3 2 4 6" xfId="23663"/>
    <cellStyle name="Note 3 3 3 3 2 5" xfId="23664"/>
    <cellStyle name="Note 3 3 3 3 2 6" xfId="23665"/>
    <cellStyle name="Note 3 3 3 3 2 7" xfId="23666"/>
    <cellStyle name="Note 3 3 3 3 2 8" xfId="23667"/>
    <cellStyle name="Note 3 3 3 3 2 9" xfId="23668"/>
    <cellStyle name="Note 3 3 3 3 3" xfId="23669"/>
    <cellStyle name="Note 3 3 3 3 3 2" xfId="23670"/>
    <cellStyle name="Note 3 3 3 3 3 2 2" xfId="23671"/>
    <cellStyle name="Note 3 3 3 3 3 2 2 2" xfId="23672"/>
    <cellStyle name="Note 3 3 3 3 3 2 2 3" xfId="23673"/>
    <cellStyle name="Note 3 3 3 3 3 2 2 4" xfId="23674"/>
    <cellStyle name="Note 3 3 3 3 3 2 2 5" xfId="23675"/>
    <cellStyle name="Note 3 3 3 3 3 2 2 6" xfId="23676"/>
    <cellStyle name="Note 3 3 3 3 3 2 3" xfId="23677"/>
    <cellStyle name="Note 3 3 3 3 3 2 3 2" xfId="23678"/>
    <cellStyle name="Note 3 3 3 3 3 2 3 3" xfId="23679"/>
    <cellStyle name="Note 3 3 3 3 3 2 3 4" xfId="23680"/>
    <cellStyle name="Note 3 3 3 3 3 2 3 5" xfId="23681"/>
    <cellStyle name="Note 3 3 3 3 3 2 3 6" xfId="23682"/>
    <cellStyle name="Note 3 3 3 3 3 2 4" xfId="23683"/>
    <cellStyle name="Note 3 3 3 3 3 2 5" xfId="23684"/>
    <cellStyle name="Note 3 3 3 3 3 2 6" xfId="23685"/>
    <cellStyle name="Note 3 3 3 3 3 2 7" xfId="23686"/>
    <cellStyle name="Note 3 3 3 3 3 2 8" xfId="23687"/>
    <cellStyle name="Note 3 3 3 3 3 3" xfId="23688"/>
    <cellStyle name="Note 3 3 3 3 3 3 2" xfId="23689"/>
    <cellStyle name="Note 3 3 3 3 3 3 3" xfId="23690"/>
    <cellStyle name="Note 3 3 3 3 3 3 4" xfId="23691"/>
    <cellStyle name="Note 3 3 3 3 3 3 5" xfId="23692"/>
    <cellStyle name="Note 3 3 3 3 3 3 6" xfId="23693"/>
    <cellStyle name="Note 3 3 3 3 3 4" xfId="23694"/>
    <cellStyle name="Note 3 3 3 3 3 4 2" xfId="23695"/>
    <cellStyle name="Note 3 3 3 3 3 4 3" xfId="23696"/>
    <cellStyle name="Note 3 3 3 3 3 4 4" xfId="23697"/>
    <cellStyle name="Note 3 3 3 3 3 4 5" xfId="23698"/>
    <cellStyle name="Note 3 3 3 3 3 4 6" xfId="23699"/>
    <cellStyle name="Note 3 3 3 3 3 5" xfId="23700"/>
    <cellStyle name="Note 3 3 3 3 3 6" xfId="23701"/>
    <cellStyle name="Note 3 3 3 3 3 7" xfId="23702"/>
    <cellStyle name="Note 3 3 3 3 3 8" xfId="23703"/>
    <cellStyle name="Note 3 3 3 3 3 9" xfId="23704"/>
    <cellStyle name="Note 3 3 3 3 4" xfId="23705"/>
    <cellStyle name="Note 3 3 3 3 4 2" xfId="23706"/>
    <cellStyle name="Note 3 3 3 3 4 2 2" xfId="23707"/>
    <cellStyle name="Note 3 3 3 3 4 2 3" xfId="23708"/>
    <cellStyle name="Note 3 3 3 3 4 2 4" xfId="23709"/>
    <cellStyle name="Note 3 3 3 3 4 2 5" xfId="23710"/>
    <cellStyle name="Note 3 3 3 3 4 2 6" xfId="23711"/>
    <cellStyle name="Note 3 3 3 3 4 3" xfId="23712"/>
    <cellStyle name="Note 3 3 3 3 4 3 2" xfId="23713"/>
    <cellStyle name="Note 3 3 3 3 4 3 3" xfId="23714"/>
    <cellStyle name="Note 3 3 3 3 4 3 4" xfId="23715"/>
    <cellStyle name="Note 3 3 3 3 4 3 5" xfId="23716"/>
    <cellStyle name="Note 3 3 3 3 4 3 6" xfId="23717"/>
    <cellStyle name="Note 3 3 3 3 4 4" xfId="23718"/>
    <cellStyle name="Note 3 3 3 3 4 5" xfId="23719"/>
    <cellStyle name="Note 3 3 3 3 4 6" xfId="23720"/>
    <cellStyle name="Note 3 3 3 3 4 7" xfId="23721"/>
    <cellStyle name="Note 3 3 3 3 4 8" xfId="23722"/>
    <cellStyle name="Note 3 3 3 3 5" xfId="23723"/>
    <cellStyle name="Note 3 3 3 3 5 2" xfId="23724"/>
    <cellStyle name="Note 3 3 3 3 5 3" xfId="23725"/>
    <cellStyle name="Note 3 3 3 3 5 4" xfId="23726"/>
    <cellStyle name="Note 3 3 3 3 5 5" xfId="23727"/>
    <cellStyle name="Note 3 3 3 3 5 6" xfId="23728"/>
    <cellStyle name="Note 3 3 3 3 6" xfId="23729"/>
    <cellStyle name="Note 3 3 3 3 6 2" xfId="23730"/>
    <cellStyle name="Note 3 3 3 3 6 3" xfId="23731"/>
    <cellStyle name="Note 3 3 3 3 6 4" xfId="23732"/>
    <cellStyle name="Note 3 3 3 3 6 5" xfId="23733"/>
    <cellStyle name="Note 3 3 3 3 6 6" xfId="23734"/>
    <cellStyle name="Note 3 3 3 3 7" xfId="23735"/>
    <cellStyle name="Note 3 3 3 3 8" xfId="23736"/>
    <cellStyle name="Note 3 3 3 3 9" xfId="23737"/>
    <cellStyle name="Note 3 3 3 4" xfId="23738"/>
    <cellStyle name="Note 3 3 3 4 10" xfId="23739"/>
    <cellStyle name="Note 3 3 3 4 2" xfId="23740"/>
    <cellStyle name="Note 3 3 3 4 2 2" xfId="23741"/>
    <cellStyle name="Note 3 3 3 4 2 2 2" xfId="23742"/>
    <cellStyle name="Note 3 3 3 4 2 2 2 2" xfId="23743"/>
    <cellStyle name="Note 3 3 3 4 2 2 2 3" xfId="23744"/>
    <cellStyle name="Note 3 3 3 4 2 2 2 4" xfId="23745"/>
    <cellStyle name="Note 3 3 3 4 2 2 2 5" xfId="23746"/>
    <cellStyle name="Note 3 3 3 4 2 2 2 6" xfId="23747"/>
    <cellStyle name="Note 3 3 3 4 2 2 3" xfId="23748"/>
    <cellStyle name="Note 3 3 3 4 2 2 3 2" xfId="23749"/>
    <cellStyle name="Note 3 3 3 4 2 2 3 3" xfId="23750"/>
    <cellStyle name="Note 3 3 3 4 2 2 3 4" xfId="23751"/>
    <cellStyle name="Note 3 3 3 4 2 2 3 5" xfId="23752"/>
    <cellStyle name="Note 3 3 3 4 2 2 3 6" xfId="23753"/>
    <cellStyle name="Note 3 3 3 4 2 2 4" xfId="23754"/>
    <cellStyle name="Note 3 3 3 4 2 2 5" xfId="23755"/>
    <cellStyle name="Note 3 3 3 4 2 2 6" xfId="23756"/>
    <cellStyle name="Note 3 3 3 4 2 2 7" xfId="23757"/>
    <cellStyle name="Note 3 3 3 4 2 2 8" xfId="23758"/>
    <cellStyle name="Note 3 3 3 4 2 3" xfId="23759"/>
    <cellStyle name="Note 3 3 3 4 2 3 2" xfId="23760"/>
    <cellStyle name="Note 3 3 3 4 2 3 3" xfId="23761"/>
    <cellStyle name="Note 3 3 3 4 2 3 4" xfId="23762"/>
    <cellStyle name="Note 3 3 3 4 2 3 5" xfId="23763"/>
    <cellStyle name="Note 3 3 3 4 2 3 6" xfId="23764"/>
    <cellStyle name="Note 3 3 3 4 2 4" xfId="23765"/>
    <cellStyle name="Note 3 3 3 4 2 4 2" xfId="23766"/>
    <cellStyle name="Note 3 3 3 4 2 4 3" xfId="23767"/>
    <cellStyle name="Note 3 3 3 4 2 4 4" xfId="23768"/>
    <cellStyle name="Note 3 3 3 4 2 4 5" xfId="23769"/>
    <cellStyle name="Note 3 3 3 4 2 4 6" xfId="23770"/>
    <cellStyle name="Note 3 3 3 4 2 5" xfId="23771"/>
    <cellStyle name="Note 3 3 3 4 2 6" xfId="23772"/>
    <cellStyle name="Note 3 3 3 4 2 7" xfId="23773"/>
    <cellStyle name="Note 3 3 3 4 2 8" xfId="23774"/>
    <cellStyle name="Note 3 3 3 4 2 9" xfId="23775"/>
    <cellStyle name="Note 3 3 3 4 3" xfId="23776"/>
    <cellStyle name="Note 3 3 3 4 3 2" xfId="23777"/>
    <cellStyle name="Note 3 3 3 4 3 2 2" xfId="23778"/>
    <cellStyle name="Note 3 3 3 4 3 2 3" xfId="23779"/>
    <cellStyle name="Note 3 3 3 4 3 2 4" xfId="23780"/>
    <cellStyle name="Note 3 3 3 4 3 2 5" xfId="23781"/>
    <cellStyle name="Note 3 3 3 4 3 2 6" xfId="23782"/>
    <cellStyle name="Note 3 3 3 4 3 3" xfId="23783"/>
    <cellStyle name="Note 3 3 3 4 3 3 2" xfId="23784"/>
    <cellStyle name="Note 3 3 3 4 3 3 3" xfId="23785"/>
    <cellStyle name="Note 3 3 3 4 3 3 4" xfId="23786"/>
    <cellStyle name="Note 3 3 3 4 3 3 5" xfId="23787"/>
    <cellStyle name="Note 3 3 3 4 3 3 6" xfId="23788"/>
    <cellStyle name="Note 3 3 3 4 3 4" xfId="23789"/>
    <cellStyle name="Note 3 3 3 4 3 5" xfId="23790"/>
    <cellStyle name="Note 3 3 3 4 3 6" xfId="23791"/>
    <cellStyle name="Note 3 3 3 4 3 7" xfId="23792"/>
    <cellStyle name="Note 3 3 3 4 3 8" xfId="23793"/>
    <cellStyle name="Note 3 3 3 4 4" xfId="23794"/>
    <cellStyle name="Note 3 3 3 4 4 2" xfId="23795"/>
    <cellStyle name="Note 3 3 3 4 4 3" xfId="23796"/>
    <cellStyle name="Note 3 3 3 4 4 4" xfId="23797"/>
    <cellStyle name="Note 3 3 3 4 4 5" xfId="23798"/>
    <cellStyle name="Note 3 3 3 4 4 6" xfId="23799"/>
    <cellStyle name="Note 3 3 3 4 5" xfId="23800"/>
    <cellStyle name="Note 3 3 3 4 5 2" xfId="23801"/>
    <cellStyle name="Note 3 3 3 4 5 3" xfId="23802"/>
    <cellStyle name="Note 3 3 3 4 5 4" xfId="23803"/>
    <cellStyle name="Note 3 3 3 4 5 5" xfId="23804"/>
    <cellStyle name="Note 3 3 3 4 5 6" xfId="23805"/>
    <cellStyle name="Note 3 3 3 4 6" xfId="23806"/>
    <cellStyle name="Note 3 3 3 4 7" xfId="23807"/>
    <cellStyle name="Note 3 3 3 4 8" xfId="23808"/>
    <cellStyle name="Note 3 3 3 4 9" xfId="23809"/>
    <cellStyle name="Note 3 3 3 5" xfId="23810"/>
    <cellStyle name="Note 3 3 3 5 2" xfId="23811"/>
    <cellStyle name="Note 3 3 3 5 2 2" xfId="23812"/>
    <cellStyle name="Note 3 3 3 5 2 2 2" xfId="23813"/>
    <cellStyle name="Note 3 3 3 5 2 2 3" xfId="23814"/>
    <cellStyle name="Note 3 3 3 5 2 2 4" xfId="23815"/>
    <cellStyle name="Note 3 3 3 5 2 2 5" xfId="23816"/>
    <cellStyle name="Note 3 3 3 5 2 2 6" xfId="23817"/>
    <cellStyle name="Note 3 3 3 5 2 3" xfId="23818"/>
    <cellStyle name="Note 3 3 3 5 2 3 2" xfId="23819"/>
    <cellStyle name="Note 3 3 3 5 2 3 3" xfId="23820"/>
    <cellStyle name="Note 3 3 3 5 2 3 4" xfId="23821"/>
    <cellStyle name="Note 3 3 3 5 2 3 5" xfId="23822"/>
    <cellStyle name="Note 3 3 3 5 2 3 6" xfId="23823"/>
    <cellStyle name="Note 3 3 3 5 2 4" xfId="23824"/>
    <cellStyle name="Note 3 3 3 5 2 5" xfId="23825"/>
    <cellStyle name="Note 3 3 3 5 2 6" xfId="23826"/>
    <cellStyle name="Note 3 3 3 5 2 7" xfId="23827"/>
    <cellStyle name="Note 3 3 3 5 2 8" xfId="23828"/>
    <cellStyle name="Note 3 3 3 5 3" xfId="23829"/>
    <cellStyle name="Note 3 3 3 5 3 2" xfId="23830"/>
    <cellStyle name="Note 3 3 3 5 3 3" xfId="23831"/>
    <cellStyle name="Note 3 3 3 5 3 4" xfId="23832"/>
    <cellStyle name="Note 3 3 3 5 3 5" xfId="23833"/>
    <cellStyle name="Note 3 3 3 5 3 6" xfId="23834"/>
    <cellStyle name="Note 3 3 3 5 4" xfId="23835"/>
    <cellStyle name="Note 3 3 3 5 4 2" xfId="23836"/>
    <cellStyle name="Note 3 3 3 5 4 3" xfId="23837"/>
    <cellStyle name="Note 3 3 3 5 4 4" xfId="23838"/>
    <cellStyle name="Note 3 3 3 5 4 5" xfId="23839"/>
    <cellStyle name="Note 3 3 3 5 4 6" xfId="23840"/>
    <cellStyle name="Note 3 3 3 5 5" xfId="23841"/>
    <cellStyle name="Note 3 3 3 5 6" xfId="23842"/>
    <cellStyle name="Note 3 3 3 5 7" xfId="23843"/>
    <cellStyle name="Note 3 3 3 5 8" xfId="23844"/>
    <cellStyle name="Note 3 3 3 5 9" xfId="23845"/>
    <cellStyle name="Note 3 3 3 6" xfId="23846"/>
    <cellStyle name="Note 3 3 3 6 2" xfId="23847"/>
    <cellStyle name="Note 3 3 3 6 2 2" xfId="23848"/>
    <cellStyle name="Note 3 3 3 6 2 3" xfId="23849"/>
    <cellStyle name="Note 3 3 3 6 2 4" xfId="23850"/>
    <cellStyle name="Note 3 3 3 6 2 5" xfId="23851"/>
    <cellStyle name="Note 3 3 3 6 2 6" xfId="23852"/>
    <cellStyle name="Note 3 3 3 6 3" xfId="23853"/>
    <cellStyle name="Note 3 3 3 6 3 2" xfId="23854"/>
    <cellStyle name="Note 3 3 3 6 3 3" xfId="23855"/>
    <cellStyle name="Note 3 3 3 6 3 4" xfId="23856"/>
    <cellStyle name="Note 3 3 3 6 3 5" xfId="23857"/>
    <cellStyle name="Note 3 3 3 6 3 6" xfId="23858"/>
    <cellStyle name="Note 3 3 3 6 4" xfId="23859"/>
    <cellStyle name="Note 3 3 3 6 5" xfId="23860"/>
    <cellStyle name="Note 3 3 3 6 6" xfId="23861"/>
    <cellStyle name="Note 3 3 3 6 7" xfId="23862"/>
    <cellStyle name="Note 3 3 3 6 8" xfId="23863"/>
    <cellStyle name="Note 3 3 3 7" xfId="23864"/>
    <cellStyle name="Note 3 3 3 7 2" xfId="23865"/>
    <cellStyle name="Note 3 3 3 7 3" xfId="23866"/>
    <cellStyle name="Note 3 3 3 7 4" xfId="23867"/>
    <cellStyle name="Note 3 3 3 7 5" xfId="23868"/>
    <cellStyle name="Note 3 3 3 7 6" xfId="23869"/>
    <cellStyle name="Note 3 3 3 8" xfId="23870"/>
    <cellStyle name="Note 3 3 3 8 2" xfId="23871"/>
    <cellStyle name="Note 3 3 3 8 3" xfId="23872"/>
    <cellStyle name="Note 3 3 3 8 4" xfId="23873"/>
    <cellStyle name="Note 3 3 3 8 5" xfId="23874"/>
    <cellStyle name="Note 3 3 3 8 6" xfId="23875"/>
    <cellStyle name="Note 3 3 3 9" xfId="23876"/>
    <cellStyle name="Note 3 3 4" xfId="23877"/>
    <cellStyle name="Note 3 3 4 10" xfId="23878"/>
    <cellStyle name="Note 3 3 4 11" xfId="23879"/>
    <cellStyle name="Note 3 3 4 12" xfId="23880"/>
    <cellStyle name="Note 3 3 4 2" xfId="23881"/>
    <cellStyle name="Note 3 3 4 2 10" xfId="23882"/>
    <cellStyle name="Note 3 3 4 2 11" xfId="23883"/>
    <cellStyle name="Note 3 3 4 2 2" xfId="23884"/>
    <cellStyle name="Note 3 3 4 2 2 2" xfId="23885"/>
    <cellStyle name="Note 3 3 4 2 2 2 2" xfId="23886"/>
    <cellStyle name="Note 3 3 4 2 2 2 2 2" xfId="23887"/>
    <cellStyle name="Note 3 3 4 2 2 2 2 3" xfId="23888"/>
    <cellStyle name="Note 3 3 4 2 2 2 2 4" xfId="23889"/>
    <cellStyle name="Note 3 3 4 2 2 2 2 5" xfId="23890"/>
    <cellStyle name="Note 3 3 4 2 2 2 2 6" xfId="23891"/>
    <cellStyle name="Note 3 3 4 2 2 2 3" xfId="23892"/>
    <cellStyle name="Note 3 3 4 2 2 2 3 2" xfId="23893"/>
    <cellStyle name="Note 3 3 4 2 2 2 3 3" xfId="23894"/>
    <cellStyle name="Note 3 3 4 2 2 2 3 4" xfId="23895"/>
    <cellStyle name="Note 3 3 4 2 2 2 3 5" xfId="23896"/>
    <cellStyle name="Note 3 3 4 2 2 2 3 6" xfId="23897"/>
    <cellStyle name="Note 3 3 4 2 2 2 4" xfId="23898"/>
    <cellStyle name="Note 3 3 4 2 2 2 5" xfId="23899"/>
    <cellStyle name="Note 3 3 4 2 2 2 6" xfId="23900"/>
    <cellStyle name="Note 3 3 4 2 2 2 7" xfId="23901"/>
    <cellStyle name="Note 3 3 4 2 2 2 8" xfId="23902"/>
    <cellStyle name="Note 3 3 4 2 2 3" xfId="23903"/>
    <cellStyle name="Note 3 3 4 2 2 3 2" xfId="23904"/>
    <cellStyle name="Note 3 3 4 2 2 3 3" xfId="23905"/>
    <cellStyle name="Note 3 3 4 2 2 3 4" xfId="23906"/>
    <cellStyle name="Note 3 3 4 2 2 3 5" xfId="23907"/>
    <cellStyle name="Note 3 3 4 2 2 3 6" xfId="23908"/>
    <cellStyle name="Note 3 3 4 2 2 4" xfId="23909"/>
    <cellStyle name="Note 3 3 4 2 2 4 2" xfId="23910"/>
    <cellStyle name="Note 3 3 4 2 2 4 3" xfId="23911"/>
    <cellStyle name="Note 3 3 4 2 2 4 4" xfId="23912"/>
    <cellStyle name="Note 3 3 4 2 2 4 5" xfId="23913"/>
    <cellStyle name="Note 3 3 4 2 2 4 6" xfId="23914"/>
    <cellStyle name="Note 3 3 4 2 2 5" xfId="23915"/>
    <cellStyle name="Note 3 3 4 2 2 6" xfId="23916"/>
    <cellStyle name="Note 3 3 4 2 2 7" xfId="23917"/>
    <cellStyle name="Note 3 3 4 2 2 8" xfId="23918"/>
    <cellStyle name="Note 3 3 4 2 2 9" xfId="23919"/>
    <cellStyle name="Note 3 3 4 2 3" xfId="23920"/>
    <cellStyle name="Note 3 3 4 2 3 2" xfId="23921"/>
    <cellStyle name="Note 3 3 4 2 3 2 2" xfId="23922"/>
    <cellStyle name="Note 3 3 4 2 3 2 2 2" xfId="23923"/>
    <cellStyle name="Note 3 3 4 2 3 2 2 3" xfId="23924"/>
    <cellStyle name="Note 3 3 4 2 3 2 2 4" xfId="23925"/>
    <cellStyle name="Note 3 3 4 2 3 2 2 5" xfId="23926"/>
    <cellStyle name="Note 3 3 4 2 3 2 2 6" xfId="23927"/>
    <cellStyle name="Note 3 3 4 2 3 2 3" xfId="23928"/>
    <cellStyle name="Note 3 3 4 2 3 2 3 2" xfId="23929"/>
    <cellStyle name="Note 3 3 4 2 3 2 3 3" xfId="23930"/>
    <cellStyle name="Note 3 3 4 2 3 2 3 4" xfId="23931"/>
    <cellStyle name="Note 3 3 4 2 3 2 3 5" xfId="23932"/>
    <cellStyle name="Note 3 3 4 2 3 2 3 6" xfId="23933"/>
    <cellStyle name="Note 3 3 4 2 3 2 4" xfId="23934"/>
    <cellStyle name="Note 3 3 4 2 3 2 5" xfId="23935"/>
    <cellStyle name="Note 3 3 4 2 3 2 6" xfId="23936"/>
    <cellStyle name="Note 3 3 4 2 3 2 7" xfId="23937"/>
    <cellStyle name="Note 3 3 4 2 3 2 8" xfId="23938"/>
    <cellStyle name="Note 3 3 4 2 3 3" xfId="23939"/>
    <cellStyle name="Note 3 3 4 2 3 3 2" xfId="23940"/>
    <cellStyle name="Note 3 3 4 2 3 3 3" xfId="23941"/>
    <cellStyle name="Note 3 3 4 2 3 3 4" xfId="23942"/>
    <cellStyle name="Note 3 3 4 2 3 3 5" xfId="23943"/>
    <cellStyle name="Note 3 3 4 2 3 3 6" xfId="23944"/>
    <cellStyle name="Note 3 3 4 2 3 4" xfId="23945"/>
    <cellStyle name="Note 3 3 4 2 3 4 2" xfId="23946"/>
    <cellStyle name="Note 3 3 4 2 3 4 3" xfId="23947"/>
    <cellStyle name="Note 3 3 4 2 3 4 4" xfId="23948"/>
    <cellStyle name="Note 3 3 4 2 3 4 5" xfId="23949"/>
    <cellStyle name="Note 3 3 4 2 3 4 6" xfId="23950"/>
    <cellStyle name="Note 3 3 4 2 3 5" xfId="23951"/>
    <cellStyle name="Note 3 3 4 2 3 6" xfId="23952"/>
    <cellStyle name="Note 3 3 4 2 3 7" xfId="23953"/>
    <cellStyle name="Note 3 3 4 2 3 8" xfId="23954"/>
    <cellStyle name="Note 3 3 4 2 3 9" xfId="23955"/>
    <cellStyle name="Note 3 3 4 2 4" xfId="23956"/>
    <cellStyle name="Note 3 3 4 2 4 2" xfId="23957"/>
    <cellStyle name="Note 3 3 4 2 4 2 2" xfId="23958"/>
    <cellStyle name="Note 3 3 4 2 4 2 3" xfId="23959"/>
    <cellStyle name="Note 3 3 4 2 4 2 4" xfId="23960"/>
    <cellStyle name="Note 3 3 4 2 4 2 5" xfId="23961"/>
    <cellStyle name="Note 3 3 4 2 4 2 6" xfId="23962"/>
    <cellStyle name="Note 3 3 4 2 4 3" xfId="23963"/>
    <cellStyle name="Note 3 3 4 2 4 3 2" xfId="23964"/>
    <cellStyle name="Note 3 3 4 2 4 3 3" xfId="23965"/>
    <cellStyle name="Note 3 3 4 2 4 3 4" xfId="23966"/>
    <cellStyle name="Note 3 3 4 2 4 3 5" xfId="23967"/>
    <cellStyle name="Note 3 3 4 2 4 3 6" xfId="23968"/>
    <cellStyle name="Note 3 3 4 2 4 4" xfId="23969"/>
    <cellStyle name="Note 3 3 4 2 4 5" xfId="23970"/>
    <cellStyle name="Note 3 3 4 2 4 6" xfId="23971"/>
    <cellStyle name="Note 3 3 4 2 4 7" xfId="23972"/>
    <cellStyle name="Note 3 3 4 2 4 8" xfId="23973"/>
    <cellStyle name="Note 3 3 4 2 5" xfId="23974"/>
    <cellStyle name="Note 3 3 4 2 5 2" xfId="23975"/>
    <cellStyle name="Note 3 3 4 2 5 3" xfId="23976"/>
    <cellStyle name="Note 3 3 4 2 5 4" xfId="23977"/>
    <cellStyle name="Note 3 3 4 2 5 5" xfId="23978"/>
    <cellStyle name="Note 3 3 4 2 5 6" xfId="23979"/>
    <cellStyle name="Note 3 3 4 2 6" xfId="23980"/>
    <cellStyle name="Note 3 3 4 2 6 2" xfId="23981"/>
    <cellStyle name="Note 3 3 4 2 6 3" xfId="23982"/>
    <cellStyle name="Note 3 3 4 2 6 4" xfId="23983"/>
    <cellStyle name="Note 3 3 4 2 6 5" xfId="23984"/>
    <cellStyle name="Note 3 3 4 2 6 6" xfId="23985"/>
    <cellStyle name="Note 3 3 4 2 7" xfId="23986"/>
    <cellStyle name="Note 3 3 4 2 8" xfId="23987"/>
    <cellStyle name="Note 3 3 4 2 9" xfId="23988"/>
    <cellStyle name="Note 3 3 4 3" xfId="23989"/>
    <cellStyle name="Note 3 3 4 3 10" xfId="23990"/>
    <cellStyle name="Note 3 3 4 3 2" xfId="23991"/>
    <cellStyle name="Note 3 3 4 3 2 2" xfId="23992"/>
    <cellStyle name="Note 3 3 4 3 2 2 2" xfId="23993"/>
    <cellStyle name="Note 3 3 4 3 2 2 2 2" xfId="23994"/>
    <cellStyle name="Note 3 3 4 3 2 2 2 3" xfId="23995"/>
    <cellStyle name="Note 3 3 4 3 2 2 2 4" xfId="23996"/>
    <cellStyle name="Note 3 3 4 3 2 2 2 5" xfId="23997"/>
    <cellStyle name="Note 3 3 4 3 2 2 2 6" xfId="23998"/>
    <cellStyle name="Note 3 3 4 3 2 2 3" xfId="23999"/>
    <cellStyle name="Note 3 3 4 3 2 2 3 2" xfId="24000"/>
    <cellStyle name="Note 3 3 4 3 2 2 3 3" xfId="24001"/>
    <cellStyle name="Note 3 3 4 3 2 2 3 4" xfId="24002"/>
    <cellStyle name="Note 3 3 4 3 2 2 3 5" xfId="24003"/>
    <cellStyle name="Note 3 3 4 3 2 2 3 6" xfId="24004"/>
    <cellStyle name="Note 3 3 4 3 2 2 4" xfId="24005"/>
    <cellStyle name="Note 3 3 4 3 2 2 5" xfId="24006"/>
    <cellStyle name="Note 3 3 4 3 2 2 6" xfId="24007"/>
    <cellStyle name="Note 3 3 4 3 2 2 7" xfId="24008"/>
    <cellStyle name="Note 3 3 4 3 2 2 8" xfId="24009"/>
    <cellStyle name="Note 3 3 4 3 2 3" xfId="24010"/>
    <cellStyle name="Note 3 3 4 3 2 3 2" xfId="24011"/>
    <cellStyle name="Note 3 3 4 3 2 3 3" xfId="24012"/>
    <cellStyle name="Note 3 3 4 3 2 3 4" xfId="24013"/>
    <cellStyle name="Note 3 3 4 3 2 3 5" xfId="24014"/>
    <cellStyle name="Note 3 3 4 3 2 3 6" xfId="24015"/>
    <cellStyle name="Note 3 3 4 3 2 4" xfId="24016"/>
    <cellStyle name="Note 3 3 4 3 2 4 2" xfId="24017"/>
    <cellStyle name="Note 3 3 4 3 2 4 3" xfId="24018"/>
    <cellStyle name="Note 3 3 4 3 2 4 4" xfId="24019"/>
    <cellStyle name="Note 3 3 4 3 2 4 5" xfId="24020"/>
    <cellStyle name="Note 3 3 4 3 2 4 6" xfId="24021"/>
    <cellStyle name="Note 3 3 4 3 2 5" xfId="24022"/>
    <cellStyle name="Note 3 3 4 3 2 6" xfId="24023"/>
    <cellStyle name="Note 3 3 4 3 2 7" xfId="24024"/>
    <cellStyle name="Note 3 3 4 3 2 8" xfId="24025"/>
    <cellStyle name="Note 3 3 4 3 2 9" xfId="24026"/>
    <cellStyle name="Note 3 3 4 3 3" xfId="24027"/>
    <cellStyle name="Note 3 3 4 3 3 2" xfId="24028"/>
    <cellStyle name="Note 3 3 4 3 3 2 2" xfId="24029"/>
    <cellStyle name="Note 3 3 4 3 3 2 3" xfId="24030"/>
    <cellStyle name="Note 3 3 4 3 3 2 4" xfId="24031"/>
    <cellStyle name="Note 3 3 4 3 3 2 5" xfId="24032"/>
    <cellStyle name="Note 3 3 4 3 3 2 6" xfId="24033"/>
    <cellStyle name="Note 3 3 4 3 3 3" xfId="24034"/>
    <cellStyle name="Note 3 3 4 3 3 3 2" xfId="24035"/>
    <cellStyle name="Note 3 3 4 3 3 3 3" xfId="24036"/>
    <cellStyle name="Note 3 3 4 3 3 3 4" xfId="24037"/>
    <cellStyle name="Note 3 3 4 3 3 3 5" xfId="24038"/>
    <cellStyle name="Note 3 3 4 3 3 3 6" xfId="24039"/>
    <cellStyle name="Note 3 3 4 3 3 4" xfId="24040"/>
    <cellStyle name="Note 3 3 4 3 3 5" xfId="24041"/>
    <cellStyle name="Note 3 3 4 3 3 6" xfId="24042"/>
    <cellStyle name="Note 3 3 4 3 3 7" xfId="24043"/>
    <cellStyle name="Note 3 3 4 3 3 8" xfId="24044"/>
    <cellStyle name="Note 3 3 4 3 4" xfId="24045"/>
    <cellStyle name="Note 3 3 4 3 4 2" xfId="24046"/>
    <cellStyle name="Note 3 3 4 3 4 3" xfId="24047"/>
    <cellStyle name="Note 3 3 4 3 4 4" xfId="24048"/>
    <cellStyle name="Note 3 3 4 3 4 5" xfId="24049"/>
    <cellStyle name="Note 3 3 4 3 4 6" xfId="24050"/>
    <cellStyle name="Note 3 3 4 3 5" xfId="24051"/>
    <cellStyle name="Note 3 3 4 3 5 2" xfId="24052"/>
    <cellStyle name="Note 3 3 4 3 5 3" xfId="24053"/>
    <cellStyle name="Note 3 3 4 3 5 4" xfId="24054"/>
    <cellStyle name="Note 3 3 4 3 5 5" xfId="24055"/>
    <cellStyle name="Note 3 3 4 3 5 6" xfId="24056"/>
    <cellStyle name="Note 3 3 4 3 6" xfId="24057"/>
    <cellStyle name="Note 3 3 4 3 7" xfId="24058"/>
    <cellStyle name="Note 3 3 4 3 8" xfId="24059"/>
    <cellStyle name="Note 3 3 4 3 9" xfId="24060"/>
    <cellStyle name="Note 3 3 4 4" xfId="24061"/>
    <cellStyle name="Note 3 3 4 4 2" xfId="24062"/>
    <cellStyle name="Note 3 3 4 4 2 2" xfId="24063"/>
    <cellStyle name="Note 3 3 4 4 2 2 2" xfId="24064"/>
    <cellStyle name="Note 3 3 4 4 2 2 3" xfId="24065"/>
    <cellStyle name="Note 3 3 4 4 2 2 4" xfId="24066"/>
    <cellStyle name="Note 3 3 4 4 2 2 5" xfId="24067"/>
    <cellStyle name="Note 3 3 4 4 2 2 6" xfId="24068"/>
    <cellStyle name="Note 3 3 4 4 2 3" xfId="24069"/>
    <cellStyle name="Note 3 3 4 4 2 3 2" xfId="24070"/>
    <cellStyle name="Note 3 3 4 4 2 3 3" xfId="24071"/>
    <cellStyle name="Note 3 3 4 4 2 3 4" xfId="24072"/>
    <cellStyle name="Note 3 3 4 4 2 3 5" xfId="24073"/>
    <cellStyle name="Note 3 3 4 4 2 3 6" xfId="24074"/>
    <cellStyle name="Note 3 3 4 4 2 4" xfId="24075"/>
    <cellStyle name="Note 3 3 4 4 2 5" xfId="24076"/>
    <cellStyle name="Note 3 3 4 4 2 6" xfId="24077"/>
    <cellStyle name="Note 3 3 4 4 2 7" xfId="24078"/>
    <cellStyle name="Note 3 3 4 4 2 8" xfId="24079"/>
    <cellStyle name="Note 3 3 4 4 3" xfId="24080"/>
    <cellStyle name="Note 3 3 4 4 3 2" xfId="24081"/>
    <cellStyle name="Note 3 3 4 4 3 3" xfId="24082"/>
    <cellStyle name="Note 3 3 4 4 3 4" xfId="24083"/>
    <cellStyle name="Note 3 3 4 4 3 5" xfId="24084"/>
    <cellStyle name="Note 3 3 4 4 3 6" xfId="24085"/>
    <cellStyle name="Note 3 3 4 4 4" xfId="24086"/>
    <cellStyle name="Note 3 3 4 4 4 2" xfId="24087"/>
    <cellStyle name="Note 3 3 4 4 4 3" xfId="24088"/>
    <cellStyle name="Note 3 3 4 4 4 4" xfId="24089"/>
    <cellStyle name="Note 3 3 4 4 4 5" xfId="24090"/>
    <cellStyle name="Note 3 3 4 4 4 6" xfId="24091"/>
    <cellStyle name="Note 3 3 4 4 5" xfId="24092"/>
    <cellStyle name="Note 3 3 4 4 6" xfId="24093"/>
    <cellStyle name="Note 3 3 4 4 7" xfId="24094"/>
    <cellStyle name="Note 3 3 4 4 8" xfId="24095"/>
    <cellStyle name="Note 3 3 4 4 9" xfId="24096"/>
    <cellStyle name="Note 3 3 4 5" xfId="24097"/>
    <cellStyle name="Note 3 3 4 5 2" xfId="24098"/>
    <cellStyle name="Note 3 3 4 5 2 2" xfId="24099"/>
    <cellStyle name="Note 3 3 4 5 2 3" xfId="24100"/>
    <cellStyle name="Note 3 3 4 5 2 4" xfId="24101"/>
    <cellStyle name="Note 3 3 4 5 2 5" xfId="24102"/>
    <cellStyle name="Note 3 3 4 5 2 6" xfId="24103"/>
    <cellStyle name="Note 3 3 4 5 3" xfId="24104"/>
    <cellStyle name="Note 3 3 4 5 3 2" xfId="24105"/>
    <cellStyle name="Note 3 3 4 5 3 3" xfId="24106"/>
    <cellStyle name="Note 3 3 4 5 3 4" xfId="24107"/>
    <cellStyle name="Note 3 3 4 5 3 5" xfId="24108"/>
    <cellStyle name="Note 3 3 4 5 3 6" xfId="24109"/>
    <cellStyle name="Note 3 3 4 5 4" xfId="24110"/>
    <cellStyle name="Note 3 3 4 5 5" xfId="24111"/>
    <cellStyle name="Note 3 3 4 5 6" xfId="24112"/>
    <cellStyle name="Note 3 3 4 5 7" xfId="24113"/>
    <cellStyle name="Note 3 3 4 5 8" xfId="24114"/>
    <cellStyle name="Note 3 3 4 6" xfId="24115"/>
    <cellStyle name="Note 3 3 4 6 2" xfId="24116"/>
    <cellStyle name="Note 3 3 4 6 3" xfId="24117"/>
    <cellStyle name="Note 3 3 4 6 4" xfId="24118"/>
    <cellStyle name="Note 3 3 4 6 5" xfId="24119"/>
    <cellStyle name="Note 3 3 4 6 6" xfId="24120"/>
    <cellStyle name="Note 3 3 4 7" xfId="24121"/>
    <cellStyle name="Note 3 3 4 7 2" xfId="24122"/>
    <cellStyle name="Note 3 3 4 7 3" xfId="24123"/>
    <cellStyle name="Note 3 3 4 7 4" xfId="24124"/>
    <cellStyle name="Note 3 3 4 7 5" xfId="24125"/>
    <cellStyle name="Note 3 3 4 7 6" xfId="24126"/>
    <cellStyle name="Note 3 3 4 8" xfId="24127"/>
    <cellStyle name="Note 3 3 4 9" xfId="24128"/>
    <cellStyle name="Note 3 3 5" xfId="24129"/>
    <cellStyle name="Note 3 3 5 10" xfId="24130"/>
    <cellStyle name="Note 3 3 5 11" xfId="24131"/>
    <cellStyle name="Note 3 3 5 2" xfId="24132"/>
    <cellStyle name="Note 3 3 5 2 2" xfId="24133"/>
    <cellStyle name="Note 3 3 5 2 2 2" xfId="24134"/>
    <cellStyle name="Note 3 3 5 2 2 2 2" xfId="24135"/>
    <cellStyle name="Note 3 3 5 2 2 2 3" xfId="24136"/>
    <cellStyle name="Note 3 3 5 2 2 2 4" xfId="24137"/>
    <cellStyle name="Note 3 3 5 2 2 2 5" xfId="24138"/>
    <cellStyle name="Note 3 3 5 2 2 2 6" xfId="24139"/>
    <cellStyle name="Note 3 3 5 2 2 3" xfId="24140"/>
    <cellStyle name="Note 3 3 5 2 2 3 2" xfId="24141"/>
    <cellStyle name="Note 3 3 5 2 2 3 3" xfId="24142"/>
    <cellStyle name="Note 3 3 5 2 2 3 4" xfId="24143"/>
    <cellStyle name="Note 3 3 5 2 2 3 5" xfId="24144"/>
    <cellStyle name="Note 3 3 5 2 2 3 6" xfId="24145"/>
    <cellStyle name="Note 3 3 5 2 2 4" xfId="24146"/>
    <cellStyle name="Note 3 3 5 2 2 5" xfId="24147"/>
    <cellStyle name="Note 3 3 5 2 2 6" xfId="24148"/>
    <cellStyle name="Note 3 3 5 2 2 7" xfId="24149"/>
    <cellStyle name="Note 3 3 5 2 2 8" xfId="24150"/>
    <cellStyle name="Note 3 3 5 2 3" xfId="24151"/>
    <cellStyle name="Note 3 3 5 2 3 2" xfId="24152"/>
    <cellStyle name="Note 3 3 5 2 3 3" xfId="24153"/>
    <cellStyle name="Note 3 3 5 2 3 4" xfId="24154"/>
    <cellStyle name="Note 3 3 5 2 3 5" xfId="24155"/>
    <cellStyle name="Note 3 3 5 2 3 6" xfId="24156"/>
    <cellStyle name="Note 3 3 5 2 4" xfId="24157"/>
    <cellStyle name="Note 3 3 5 2 4 2" xfId="24158"/>
    <cellStyle name="Note 3 3 5 2 4 3" xfId="24159"/>
    <cellStyle name="Note 3 3 5 2 4 4" xfId="24160"/>
    <cellStyle name="Note 3 3 5 2 4 5" xfId="24161"/>
    <cellStyle name="Note 3 3 5 2 4 6" xfId="24162"/>
    <cellStyle name="Note 3 3 5 2 5" xfId="24163"/>
    <cellStyle name="Note 3 3 5 2 6" xfId="24164"/>
    <cellStyle name="Note 3 3 5 2 7" xfId="24165"/>
    <cellStyle name="Note 3 3 5 2 8" xfId="24166"/>
    <cellStyle name="Note 3 3 5 2 9" xfId="24167"/>
    <cellStyle name="Note 3 3 5 3" xfId="24168"/>
    <cellStyle name="Note 3 3 5 3 2" xfId="24169"/>
    <cellStyle name="Note 3 3 5 3 2 2" xfId="24170"/>
    <cellStyle name="Note 3 3 5 3 2 2 2" xfId="24171"/>
    <cellStyle name="Note 3 3 5 3 2 2 3" xfId="24172"/>
    <cellStyle name="Note 3 3 5 3 2 2 4" xfId="24173"/>
    <cellStyle name="Note 3 3 5 3 2 2 5" xfId="24174"/>
    <cellStyle name="Note 3 3 5 3 2 2 6" xfId="24175"/>
    <cellStyle name="Note 3 3 5 3 2 3" xfId="24176"/>
    <cellStyle name="Note 3 3 5 3 2 3 2" xfId="24177"/>
    <cellStyle name="Note 3 3 5 3 2 3 3" xfId="24178"/>
    <cellStyle name="Note 3 3 5 3 2 3 4" xfId="24179"/>
    <cellStyle name="Note 3 3 5 3 2 3 5" xfId="24180"/>
    <cellStyle name="Note 3 3 5 3 2 3 6" xfId="24181"/>
    <cellStyle name="Note 3 3 5 3 2 4" xfId="24182"/>
    <cellStyle name="Note 3 3 5 3 2 5" xfId="24183"/>
    <cellStyle name="Note 3 3 5 3 2 6" xfId="24184"/>
    <cellStyle name="Note 3 3 5 3 2 7" xfId="24185"/>
    <cellStyle name="Note 3 3 5 3 2 8" xfId="24186"/>
    <cellStyle name="Note 3 3 5 3 3" xfId="24187"/>
    <cellStyle name="Note 3 3 5 3 3 2" xfId="24188"/>
    <cellStyle name="Note 3 3 5 3 3 3" xfId="24189"/>
    <cellStyle name="Note 3 3 5 3 3 4" xfId="24190"/>
    <cellStyle name="Note 3 3 5 3 3 5" xfId="24191"/>
    <cellStyle name="Note 3 3 5 3 3 6" xfId="24192"/>
    <cellStyle name="Note 3 3 5 3 4" xfId="24193"/>
    <cellStyle name="Note 3 3 5 3 4 2" xfId="24194"/>
    <cellStyle name="Note 3 3 5 3 4 3" xfId="24195"/>
    <cellStyle name="Note 3 3 5 3 4 4" xfId="24196"/>
    <cellStyle name="Note 3 3 5 3 4 5" xfId="24197"/>
    <cellStyle name="Note 3 3 5 3 4 6" xfId="24198"/>
    <cellStyle name="Note 3 3 5 3 5" xfId="24199"/>
    <cellStyle name="Note 3 3 5 3 6" xfId="24200"/>
    <cellStyle name="Note 3 3 5 3 7" xfId="24201"/>
    <cellStyle name="Note 3 3 5 3 8" xfId="24202"/>
    <cellStyle name="Note 3 3 5 3 9" xfId="24203"/>
    <cellStyle name="Note 3 3 5 4" xfId="24204"/>
    <cellStyle name="Note 3 3 5 4 2" xfId="24205"/>
    <cellStyle name="Note 3 3 5 4 2 2" xfId="24206"/>
    <cellStyle name="Note 3 3 5 4 2 3" xfId="24207"/>
    <cellStyle name="Note 3 3 5 4 2 4" xfId="24208"/>
    <cellStyle name="Note 3 3 5 4 2 5" xfId="24209"/>
    <cellStyle name="Note 3 3 5 4 2 6" xfId="24210"/>
    <cellStyle name="Note 3 3 5 4 3" xfId="24211"/>
    <cellStyle name="Note 3 3 5 4 3 2" xfId="24212"/>
    <cellStyle name="Note 3 3 5 4 3 3" xfId="24213"/>
    <cellStyle name="Note 3 3 5 4 3 4" xfId="24214"/>
    <cellStyle name="Note 3 3 5 4 3 5" xfId="24215"/>
    <cellStyle name="Note 3 3 5 4 3 6" xfId="24216"/>
    <cellStyle name="Note 3 3 5 4 4" xfId="24217"/>
    <cellStyle name="Note 3 3 5 4 5" xfId="24218"/>
    <cellStyle name="Note 3 3 5 4 6" xfId="24219"/>
    <cellStyle name="Note 3 3 5 4 7" xfId="24220"/>
    <cellStyle name="Note 3 3 5 4 8" xfId="24221"/>
    <cellStyle name="Note 3 3 5 5" xfId="24222"/>
    <cellStyle name="Note 3 3 5 5 2" xfId="24223"/>
    <cellStyle name="Note 3 3 5 5 3" xfId="24224"/>
    <cellStyle name="Note 3 3 5 5 4" xfId="24225"/>
    <cellStyle name="Note 3 3 5 5 5" xfId="24226"/>
    <cellStyle name="Note 3 3 5 5 6" xfId="24227"/>
    <cellStyle name="Note 3 3 5 6" xfId="24228"/>
    <cellStyle name="Note 3 3 5 6 2" xfId="24229"/>
    <cellStyle name="Note 3 3 5 6 3" xfId="24230"/>
    <cellStyle name="Note 3 3 5 6 4" xfId="24231"/>
    <cellStyle name="Note 3 3 5 6 5" xfId="24232"/>
    <cellStyle name="Note 3 3 5 6 6" xfId="24233"/>
    <cellStyle name="Note 3 3 5 7" xfId="24234"/>
    <cellStyle name="Note 3 3 5 8" xfId="24235"/>
    <cellStyle name="Note 3 3 5 9" xfId="24236"/>
    <cellStyle name="Note 3 3 6" xfId="24237"/>
    <cellStyle name="Note 3 3 6 10" xfId="24238"/>
    <cellStyle name="Note 3 3 6 2" xfId="24239"/>
    <cellStyle name="Note 3 3 6 2 2" xfId="24240"/>
    <cellStyle name="Note 3 3 6 2 2 2" xfId="24241"/>
    <cellStyle name="Note 3 3 6 2 2 2 2" xfId="24242"/>
    <cellStyle name="Note 3 3 6 2 2 2 3" xfId="24243"/>
    <cellStyle name="Note 3 3 6 2 2 2 4" xfId="24244"/>
    <cellStyle name="Note 3 3 6 2 2 2 5" xfId="24245"/>
    <cellStyle name="Note 3 3 6 2 2 2 6" xfId="24246"/>
    <cellStyle name="Note 3 3 6 2 2 3" xfId="24247"/>
    <cellStyle name="Note 3 3 6 2 2 3 2" xfId="24248"/>
    <cellStyle name="Note 3 3 6 2 2 3 3" xfId="24249"/>
    <cellStyle name="Note 3 3 6 2 2 3 4" xfId="24250"/>
    <cellStyle name="Note 3 3 6 2 2 3 5" xfId="24251"/>
    <cellStyle name="Note 3 3 6 2 2 3 6" xfId="24252"/>
    <cellStyle name="Note 3 3 6 2 2 4" xfId="24253"/>
    <cellStyle name="Note 3 3 6 2 2 5" xfId="24254"/>
    <cellStyle name="Note 3 3 6 2 2 6" xfId="24255"/>
    <cellStyle name="Note 3 3 6 2 2 7" xfId="24256"/>
    <cellStyle name="Note 3 3 6 2 2 8" xfId="24257"/>
    <cellStyle name="Note 3 3 6 2 3" xfId="24258"/>
    <cellStyle name="Note 3 3 6 2 3 2" xfId="24259"/>
    <cellStyle name="Note 3 3 6 2 3 3" xfId="24260"/>
    <cellStyle name="Note 3 3 6 2 3 4" xfId="24261"/>
    <cellStyle name="Note 3 3 6 2 3 5" xfId="24262"/>
    <cellStyle name="Note 3 3 6 2 3 6" xfId="24263"/>
    <cellStyle name="Note 3 3 6 2 4" xfId="24264"/>
    <cellStyle name="Note 3 3 6 2 4 2" xfId="24265"/>
    <cellStyle name="Note 3 3 6 2 4 3" xfId="24266"/>
    <cellStyle name="Note 3 3 6 2 4 4" xfId="24267"/>
    <cellStyle name="Note 3 3 6 2 4 5" xfId="24268"/>
    <cellStyle name="Note 3 3 6 2 4 6" xfId="24269"/>
    <cellStyle name="Note 3 3 6 2 5" xfId="24270"/>
    <cellStyle name="Note 3 3 6 2 6" xfId="24271"/>
    <cellStyle name="Note 3 3 6 2 7" xfId="24272"/>
    <cellStyle name="Note 3 3 6 2 8" xfId="24273"/>
    <cellStyle name="Note 3 3 6 2 9" xfId="24274"/>
    <cellStyle name="Note 3 3 6 3" xfId="24275"/>
    <cellStyle name="Note 3 3 6 3 2" xfId="24276"/>
    <cellStyle name="Note 3 3 6 3 2 2" xfId="24277"/>
    <cellStyle name="Note 3 3 6 3 2 3" xfId="24278"/>
    <cellStyle name="Note 3 3 6 3 2 4" xfId="24279"/>
    <cellStyle name="Note 3 3 6 3 2 5" xfId="24280"/>
    <cellStyle name="Note 3 3 6 3 2 6" xfId="24281"/>
    <cellStyle name="Note 3 3 6 3 3" xfId="24282"/>
    <cellStyle name="Note 3 3 6 3 3 2" xfId="24283"/>
    <cellStyle name="Note 3 3 6 3 3 3" xfId="24284"/>
    <cellStyle name="Note 3 3 6 3 3 4" xfId="24285"/>
    <cellStyle name="Note 3 3 6 3 3 5" xfId="24286"/>
    <cellStyle name="Note 3 3 6 3 3 6" xfId="24287"/>
    <cellStyle name="Note 3 3 6 3 4" xfId="24288"/>
    <cellStyle name="Note 3 3 6 3 5" xfId="24289"/>
    <cellStyle name="Note 3 3 6 3 6" xfId="24290"/>
    <cellStyle name="Note 3 3 6 3 7" xfId="24291"/>
    <cellStyle name="Note 3 3 6 3 8" xfId="24292"/>
    <cellStyle name="Note 3 3 6 4" xfId="24293"/>
    <cellStyle name="Note 3 3 6 4 2" xfId="24294"/>
    <cellStyle name="Note 3 3 6 4 3" xfId="24295"/>
    <cellStyle name="Note 3 3 6 4 4" xfId="24296"/>
    <cellStyle name="Note 3 3 6 4 5" xfId="24297"/>
    <cellStyle name="Note 3 3 6 4 6" xfId="24298"/>
    <cellStyle name="Note 3 3 6 5" xfId="24299"/>
    <cellStyle name="Note 3 3 6 5 2" xfId="24300"/>
    <cellStyle name="Note 3 3 6 5 3" xfId="24301"/>
    <cellStyle name="Note 3 3 6 5 4" xfId="24302"/>
    <cellStyle name="Note 3 3 6 5 5" xfId="24303"/>
    <cellStyle name="Note 3 3 6 5 6" xfId="24304"/>
    <cellStyle name="Note 3 3 6 6" xfId="24305"/>
    <cellStyle name="Note 3 3 6 7" xfId="24306"/>
    <cellStyle name="Note 3 3 6 8" xfId="24307"/>
    <cellStyle name="Note 3 3 6 9" xfId="24308"/>
    <cellStyle name="Note 3 3 7" xfId="24309"/>
    <cellStyle name="Note 3 3 7 2" xfId="24310"/>
    <cellStyle name="Note 3 3 7 2 2" xfId="24311"/>
    <cellStyle name="Note 3 3 7 2 2 2" xfId="24312"/>
    <cellStyle name="Note 3 3 7 2 2 3" xfId="24313"/>
    <cellStyle name="Note 3 3 7 2 2 4" xfId="24314"/>
    <cellStyle name="Note 3 3 7 2 2 5" xfId="24315"/>
    <cellStyle name="Note 3 3 7 2 2 6" xfId="24316"/>
    <cellStyle name="Note 3 3 7 2 3" xfId="24317"/>
    <cellStyle name="Note 3 3 7 2 3 2" xfId="24318"/>
    <cellStyle name="Note 3 3 7 2 3 3" xfId="24319"/>
    <cellStyle name="Note 3 3 7 2 3 4" xfId="24320"/>
    <cellStyle name="Note 3 3 7 2 3 5" xfId="24321"/>
    <cellStyle name="Note 3 3 7 2 3 6" xfId="24322"/>
    <cellStyle name="Note 3 3 7 2 4" xfId="24323"/>
    <cellStyle name="Note 3 3 7 2 5" xfId="24324"/>
    <cellStyle name="Note 3 3 7 2 6" xfId="24325"/>
    <cellStyle name="Note 3 3 7 2 7" xfId="24326"/>
    <cellStyle name="Note 3 3 7 2 8" xfId="24327"/>
    <cellStyle name="Note 3 3 7 3" xfId="24328"/>
    <cellStyle name="Note 3 3 7 3 2" xfId="24329"/>
    <cellStyle name="Note 3 3 7 3 3" xfId="24330"/>
    <cellStyle name="Note 3 3 7 3 4" xfId="24331"/>
    <cellStyle name="Note 3 3 7 3 5" xfId="24332"/>
    <cellStyle name="Note 3 3 7 3 6" xfId="24333"/>
    <cellStyle name="Note 3 3 7 4" xfId="24334"/>
    <cellStyle name="Note 3 3 7 4 2" xfId="24335"/>
    <cellStyle name="Note 3 3 7 4 3" xfId="24336"/>
    <cellStyle name="Note 3 3 7 4 4" xfId="24337"/>
    <cellStyle name="Note 3 3 7 4 5" xfId="24338"/>
    <cellStyle name="Note 3 3 7 4 6" xfId="24339"/>
    <cellStyle name="Note 3 3 7 5" xfId="24340"/>
    <cellStyle name="Note 3 3 7 6" xfId="24341"/>
    <cellStyle name="Note 3 3 7 7" xfId="24342"/>
    <cellStyle name="Note 3 3 7 8" xfId="24343"/>
    <cellStyle name="Note 3 3 7 9" xfId="24344"/>
    <cellStyle name="Note 3 3 8" xfId="24345"/>
    <cellStyle name="Note 3 3 8 2" xfId="24346"/>
    <cellStyle name="Note 3 3 8 2 2" xfId="24347"/>
    <cellStyle name="Note 3 3 8 2 3" xfId="24348"/>
    <cellStyle name="Note 3 3 8 2 4" xfId="24349"/>
    <cellStyle name="Note 3 3 8 2 5" xfId="24350"/>
    <cellStyle name="Note 3 3 8 2 6" xfId="24351"/>
    <cellStyle name="Note 3 3 8 3" xfId="24352"/>
    <cellStyle name="Note 3 3 8 3 2" xfId="24353"/>
    <cellStyle name="Note 3 3 8 3 3" xfId="24354"/>
    <cellStyle name="Note 3 3 8 3 4" xfId="24355"/>
    <cellStyle name="Note 3 3 8 3 5" xfId="24356"/>
    <cellStyle name="Note 3 3 8 3 6" xfId="24357"/>
    <cellStyle name="Note 3 3 8 4" xfId="24358"/>
    <cellStyle name="Note 3 3 8 5" xfId="24359"/>
    <cellStyle name="Note 3 3 8 6" xfId="24360"/>
    <cellStyle name="Note 3 3 8 7" xfId="24361"/>
    <cellStyle name="Note 3 3 8 8" xfId="24362"/>
    <cellStyle name="Note 3 3 9" xfId="24363"/>
    <cellStyle name="Note 3 3 9 2" xfId="24364"/>
    <cellStyle name="Note 3 3 9 3" xfId="24365"/>
    <cellStyle name="Note 3 3 9 4" xfId="24366"/>
    <cellStyle name="Note 3 3 9 5" xfId="24367"/>
    <cellStyle name="Note 3 3 9 6" xfId="24368"/>
    <cellStyle name="Note 3 4" xfId="24369"/>
    <cellStyle name="Note 3 4 10" xfId="24370"/>
    <cellStyle name="Note 3 4 11" xfId="24371"/>
    <cellStyle name="Note 3 4 2" xfId="24372"/>
    <cellStyle name="Note 3 4 2 2" xfId="24373"/>
    <cellStyle name="Note 3 4 2 2 2" xfId="24374"/>
    <cellStyle name="Note 3 4 2 2 2 2" xfId="24375"/>
    <cellStyle name="Note 3 4 2 2 2 3" xfId="24376"/>
    <cellStyle name="Note 3 4 2 2 2 4" xfId="24377"/>
    <cellStyle name="Note 3 4 2 2 2 5" xfId="24378"/>
    <cellStyle name="Note 3 4 2 2 2 6" xfId="24379"/>
    <cellStyle name="Note 3 4 2 2 3" xfId="24380"/>
    <cellStyle name="Note 3 4 2 2 3 2" xfId="24381"/>
    <cellStyle name="Note 3 4 2 2 3 3" xfId="24382"/>
    <cellStyle name="Note 3 4 2 2 3 4" xfId="24383"/>
    <cellStyle name="Note 3 4 2 2 3 5" xfId="24384"/>
    <cellStyle name="Note 3 4 2 2 3 6" xfId="24385"/>
    <cellStyle name="Note 3 4 2 2 4" xfId="24386"/>
    <cellStyle name="Note 3 4 2 2 5" xfId="24387"/>
    <cellStyle name="Note 3 4 2 2 6" xfId="24388"/>
    <cellStyle name="Note 3 4 2 2 7" xfId="24389"/>
    <cellStyle name="Note 3 4 2 2 8" xfId="24390"/>
    <cellStyle name="Note 3 4 2 3" xfId="24391"/>
    <cellStyle name="Note 3 4 2 3 2" xfId="24392"/>
    <cellStyle name="Note 3 4 2 3 3" xfId="24393"/>
    <cellStyle name="Note 3 4 2 3 4" xfId="24394"/>
    <cellStyle name="Note 3 4 2 3 5" xfId="24395"/>
    <cellStyle name="Note 3 4 2 3 6" xfId="24396"/>
    <cellStyle name="Note 3 4 2 4" xfId="24397"/>
    <cellStyle name="Note 3 4 2 4 2" xfId="24398"/>
    <cellStyle name="Note 3 4 2 4 3" xfId="24399"/>
    <cellStyle name="Note 3 4 2 4 4" xfId="24400"/>
    <cellStyle name="Note 3 4 2 4 5" xfId="24401"/>
    <cellStyle name="Note 3 4 2 4 6" xfId="24402"/>
    <cellStyle name="Note 3 4 2 5" xfId="24403"/>
    <cellStyle name="Note 3 4 2 6" xfId="24404"/>
    <cellStyle name="Note 3 4 2 7" xfId="24405"/>
    <cellStyle name="Note 3 4 2 8" xfId="24406"/>
    <cellStyle name="Note 3 4 2 9" xfId="24407"/>
    <cellStyle name="Note 3 4 3" xfId="24408"/>
    <cellStyle name="Note 3 4 3 2" xfId="24409"/>
    <cellStyle name="Note 3 4 3 2 2" xfId="24410"/>
    <cellStyle name="Note 3 4 3 2 2 2" xfId="24411"/>
    <cellStyle name="Note 3 4 3 2 2 3" xfId="24412"/>
    <cellStyle name="Note 3 4 3 2 2 4" xfId="24413"/>
    <cellStyle name="Note 3 4 3 2 2 5" xfId="24414"/>
    <cellStyle name="Note 3 4 3 2 2 6" xfId="24415"/>
    <cellStyle name="Note 3 4 3 2 3" xfId="24416"/>
    <cellStyle name="Note 3 4 3 2 3 2" xfId="24417"/>
    <cellStyle name="Note 3 4 3 2 3 3" xfId="24418"/>
    <cellStyle name="Note 3 4 3 2 3 4" xfId="24419"/>
    <cellStyle name="Note 3 4 3 2 3 5" xfId="24420"/>
    <cellStyle name="Note 3 4 3 2 3 6" xfId="24421"/>
    <cellStyle name="Note 3 4 3 2 4" xfId="24422"/>
    <cellStyle name="Note 3 4 3 2 5" xfId="24423"/>
    <cellStyle name="Note 3 4 3 2 6" xfId="24424"/>
    <cellStyle name="Note 3 4 3 2 7" xfId="24425"/>
    <cellStyle name="Note 3 4 3 2 8" xfId="24426"/>
    <cellStyle name="Note 3 4 3 3" xfId="24427"/>
    <cellStyle name="Note 3 4 3 3 2" xfId="24428"/>
    <cellStyle name="Note 3 4 3 3 3" xfId="24429"/>
    <cellStyle name="Note 3 4 3 3 4" xfId="24430"/>
    <cellStyle name="Note 3 4 3 3 5" xfId="24431"/>
    <cellStyle name="Note 3 4 3 3 6" xfId="24432"/>
    <cellStyle name="Note 3 4 3 4" xfId="24433"/>
    <cellStyle name="Note 3 4 3 4 2" xfId="24434"/>
    <cellStyle name="Note 3 4 3 4 3" xfId="24435"/>
    <cellStyle name="Note 3 4 3 4 4" xfId="24436"/>
    <cellStyle name="Note 3 4 3 4 5" xfId="24437"/>
    <cellStyle name="Note 3 4 3 4 6" xfId="24438"/>
    <cellStyle name="Note 3 4 3 5" xfId="24439"/>
    <cellStyle name="Note 3 4 3 6" xfId="24440"/>
    <cellStyle name="Note 3 4 3 7" xfId="24441"/>
    <cellStyle name="Note 3 4 3 8" xfId="24442"/>
    <cellStyle name="Note 3 4 3 9" xfId="24443"/>
    <cellStyle name="Note 3 4 4" xfId="24444"/>
    <cellStyle name="Note 3 4 4 2" xfId="24445"/>
    <cellStyle name="Note 3 4 4 2 2" xfId="24446"/>
    <cellStyle name="Note 3 4 4 2 3" xfId="24447"/>
    <cellStyle name="Note 3 4 4 2 4" xfId="24448"/>
    <cellStyle name="Note 3 4 4 2 5" xfId="24449"/>
    <cellStyle name="Note 3 4 4 2 6" xfId="24450"/>
    <cellStyle name="Note 3 4 4 3" xfId="24451"/>
    <cellStyle name="Note 3 4 4 3 2" xfId="24452"/>
    <cellStyle name="Note 3 4 4 3 3" xfId="24453"/>
    <cellStyle name="Note 3 4 4 3 4" xfId="24454"/>
    <cellStyle name="Note 3 4 4 3 5" xfId="24455"/>
    <cellStyle name="Note 3 4 4 3 6" xfId="24456"/>
    <cellStyle name="Note 3 4 4 4" xfId="24457"/>
    <cellStyle name="Note 3 4 4 5" xfId="24458"/>
    <cellStyle name="Note 3 4 4 6" xfId="24459"/>
    <cellStyle name="Note 3 4 4 7" xfId="24460"/>
    <cellStyle name="Note 3 4 4 8" xfId="24461"/>
    <cellStyle name="Note 3 4 5" xfId="24462"/>
    <cellStyle name="Note 3 4 5 2" xfId="24463"/>
    <cellStyle name="Note 3 4 5 3" xfId="24464"/>
    <cellStyle name="Note 3 4 5 4" xfId="24465"/>
    <cellStyle name="Note 3 4 5 5" xfId="24466"/>
    <cellStyle name="Note 3 4 5 6" xfId="24467"/>
    <cellStyle name="Note 3 4 6" xfId="24468"/>
    <cellStyle name="Note 3 4 6 2" xfId="24469"/>
    <cellStyle name="Note 3 4 6 3" xfId="24470"/>
    <cellStyle name="Note 3 4 6 4" xfId="24471"/>
    <cellStyle name="Note 3 4 6 5" xfId="24472"/>
    <cellStyle name="Note 3 4 6 6" xfId="24473"/>
    <cellStyle name="Note 3 4 7" xfId="24474"/>
    <cellStyle name="Note 3 4 8" xfId="24475"/>
    <cellStyle name="Note 3 4 9" xfId="24476"/>
    <cellStyle name="Note 3 5" xfId="24477"/>
    <cellStyle name="Note 3 5 10" xfId="24478"/>
    <cellStyle name="Note 3 5 2" xfId="24479"/>
    <cellStyle name="Note 3 5 2 2" xfId="24480"/>
    <cellStyle name="Note 3 5 2 2 2" xfId="24481"/>
    <cellStyle name="Note 3 5 2 2 2 2" xfId="24482"/>
    <cellStyle name="Note 3 5 2 2 2 3" xfId="24483"/>
    <cellStyle name="Note 3 5 2 2 2 4" xfId="24484"/>
    <cellStyle name="Note 3 5 2 2 2 5" xfId="24485"/>
    <cellStyle name="Note 3 5 2 2 2 6" xfId="24486"/>
    <cellStyle name="Note 3 5 2 2 3" xfId="24487"/>
    <cellStyle name="Note 3 5 2 2 3 2" xfId="24488"/>
    <cellStyle name="Note 3 5 2 2 3 3" xfId="24489"/>
    <cellStyle name="Note 3 5 2 2 3 4" xfId="24490"/>
    <cellStyle name="Note 3 5 2 2 3 5" xfId="24491"/>
    <cellStyle name="Note 3 5 2 2 3 6" xfId="24492"/>
    <cellStyle name="Note 3 5 2 2 4" xfId="24493"/>
    <cellStyle name="Note 3 5 2 2 5" xfId="24494"/>
    <cellStyle name="Note 3 5 2 2 6" xfId="24495"/>
    <cellStyle name="Note 3 5 2 2 7" xfId="24496"/>
    <cellStyle name="Note 3 5 2 2 8" xfId="24497"/>
    <cellStyle name="Note 3 5 2 3" xfId="24498"/>
    <cellStyle name="Note 3 5 2 3 2" xfId="24499"/>
    <cellStyle name="Note 3 5 2 3 3" xfId="24500"/>
    <cellStyle name="Note 3 5 2 3 4" xfId="24501"/>
    <cellStyle name="Note 3 5 2 3 5" xfId="24502"/>
    <cellStyle name="Note 3 5 2 3 6" xfId="24503"/>
    <cellStyle name="Note 3 5 2 4" xfId="24504"/>
    <cellStyle name="Note 3 5 2 4 2" xfId="24505"/>
    <cellStyle name="Note 3 5 2 4 3" xfId="24506"/>
    <cellStyle name="Note 3 5 2 4 4" xfId="24507"/>
    <cellStyle name="Note 3 5 2 4 5" xfId="24508"/>
    <cellStyle name="Note 3 5 2 4 6" xfId="24509"/>
    <cellStyle name="Note 3 5 2 5" xfId="24510"/>
    <cellStyle name="Note 3 5 2 6" xfId="24511"/>
    <cellStyle name="Note 3 5 2 7" xfId="24512"/>
    <cellStyle name="Note 3 5 2 8" xfId="24513"/>
    <cellStyle name="Note 3 5 2 9" xfId="24514"/>
    <cellStyle name="Note 3 5 3" xfId="24515"/>
    <cellStyle name="Note 3 5 3 2" xfId="24516"/>
    <cellStyle name="Note 3 5 3 2 2" xfId="24517"/>
    <cellStyle name="Note 3 5 3 2 3" xfId="24518"/>
    <cellStyle name="Note 3 5 3 2 4" xfId="24519"/>
    <cellStyle name="Note 3 5 3 2 5" xfId="24520"/>
    <cellStyle name="Note 3 5 3 2 6" xfId="24521"/>
    <cellStyle name="Note 3 5 3 3" xfId="24522"/>
    <cellStyle name="Note 3 5 3 3 2" xfId="24523"/>
    <cellStyle name="Note 3 5 3 3 3" xfId="24524"/>
    <cellStyle name="Note 3 5 3 3 4" xfId="24525"/>
    <cellStyle name="Note 3 5 3 3 5" xfId="24526"/>
    <cellStyle name="Note 3 5 3 3 6" xfId="24527"/>
    <cellStyle name="Note 3 5 3 4" xfId="24528"/>
    <cellStyle name="Note 3 5 3 5" xfId="24529"/>
    <cellStyle name="Note 3 5 3 6" xfId="24530"/>
    <cellStyle name="Note 3 5 3 7" xfId="24531"/>
    <cellStyle name="Note 3 5 3 8" xfId="24532"/>
    <cellStyle name="Note 3 5 4" xfId="24533"/>
    <cellStyle name="Note 3 5 4 2" xfId="24534"/>
    <cellStyle name="Note 3 5 4 3" xfId="24535"/>
    <cellStyle name="Note 3 5 4 4" xfId="24536"/>
    <cellStyle name="Note 3 5 4 5" xfId="24537"/>
    <cellStyle name="Note 3 5 4 6" xfId="24538"/>
    <cellStyle name="Note 3 5 5" xfId="24539"/>
    <cellStyle name="Note 3 5 5 2" xfId="24540"/>
    <cellStyle name="Note 3 5 5 3" xfId="24541"/>
    <cellStyle name="Note 3 5 5 4" xfId="24542"/>
    <cellStyle name="Note 3 5 5 5" xfId="24543"/>
    <cellStyle name="Note 3 5 5 6" xfId="24544"/>
    <cellStyle name="Note 3 5 6" xfId="24545"/>
    <cellStyle name="Note 3 5 7" xfId="24546"/>
    <cellStyle name="Note 3 5 8" xfId="24547"/>
    <cellStyle name="Note 3 5 9" xfId="24548"/>
    <cellStyle name="Note 3 6" xfId="24549"/>
    <cellStyle name="Note 3 6 2" xfId="24550"/>
    <cellStyle name="Note 3 6 2 2" xfId="24551"/>
    <cellStyle name="Note 3 6 2 2 2" xfId="24552"/>
    <cellStyle name="Note 3 6 2 2 3" xfId="24553"/>
    <cellStyle name="Note 3 6 2 2 4" xfId="24554"/>
    <cellStyle name="Note 3 6 2 2 5" xfId="24555"/>
    <cellStyle name="Note 3 6 2 2 6" xfId="24556"/>
    <cellStyle name="Note 3 6 2 3" xfId="24557"/>
    <cellStyle name="Note 3 6 2 3 2" xfId="24558"/>
    <cellStyle name="Note 3 6 2 3 3" xfId="24559"/>
    <cellStyle name="Note 3 6 2 3 4" xfId="24560"/>
    <cellStyle name="Note 3 6 2 3 5" xfId="24561"/>
    <cellStyle name="Note 3 6 2 3 6" xfId="24562"/>
    <cellStyle name="Note 3 6 2 4" xfId="24563"/>
    <cellStyle name="Note 3 6 2 5" xfId="24564"/>
    <cellStyle name="Note 3 6 2 6" xfId="24565"/>
    <cellStyle name="Note 3 6 2 7" xfId="24566"/>
    <cellStyle name="Note 3 6 2 8" xfId="24567"/>
    <cellStyle name="Note 3 6 3" xfId="24568"/>
    <cellStyle name="Note 3 6 3 2" xfId="24569"/>
    <cellStyle name="Note 3 6 3 3" xfId="24570"/>
    <cellStyle name="Note 3 6 3 4" xfId="24571"/>
    <cellStyle name="Note 3 6 3 5" xfId="24572"/>
    <cellStyle name="Note 3 6 3 6" xfId="24573"/>
    <cellStyle name="Note 3 6 4" xfId="24574"/>
    <cellStyle name="Note 3 6 4 2" xfId="24575"/>
    <cellStyle name="Note 3 6 4 3" xfId="24576"/>
    <cellStyle name="Note 3 6 4 4" xfId="24577"/>
    <cellStyle name="Note 3 6 4 5" xfId="24578"/>
    <cellStyle name="Note 3 6 4 6" xfId="24579"/>
    <cellStyle name="Note 3 6 5" xfId="24580"/>
    <cellStyle name="Note 3 6 6" xfId="24581"/>
    <cellStyle name="Note 3 6 7" xfId="24582"/>
    <cellStyle name="Note 3 6 8" xfId="24583"/>
    <cellStyle name="Note 3 6 9" xfId="24584"/>
    <cellStyle name="Note 3 7" xfId="24585"/>
    <cellStyle name="Note 3 7 2" xfId="24586"/>
    <cellStyle name="Note 3 7 3" xfId="24587"/>
    <cellStyle name="Note 3 7 4" xfId="24588"/>
    <cellStyle name="Note 3 7 5" xfId="24589"/>
    <cellStyle name="Note 3 7 6" xfId="24590"/>
    <cellStyle name="Note 3 8" xfId="21200"/>
    <cellStyle name="Note 4" xfId="24591"/>
    <cellStyle name="Note 4 10" xfId="24592"/>
    <cellStyle name="Note 4 11" xfId="24593"/>
    <cellStyle name="Note 4 12" xfId="24594"/>
    <cellStyle name="Note 4 13" xfId="24595"/>
    <cellStyle name="Note 4 14" xfId="24596"/>
    <cellStyle name="Note 4 2" xfId="24597"/>
    <cellStyle name="Note 4 2 10" xfId="24598"/>
    <cellStyle name="Note 4 2 11" xfId="24599"/>
    <cellStyle name="Note 4 2 12" xfId="24600"/>
    <cellStyle name="Note 4 2 13" xfId="24601"/>
    <cellStyle name="Note 4 2 2" xfId="24602"/>
    <cellStyle name="Note 4 2 2 10" xfId="24603"/>
    <cellStyle name="Note 4 2 2 11" xfId="24604"/>
    <cellStyle name="Note 4 2 2 12" xfId="24605"/>
    <cellStyle name="Note 4 2 2 2" xfId="24606"/>
    <cellStyle name="Note 4 2 2 2 10" xfId="24607"/>
    <cellStyle name="Note 4 2 2 2 11" xfId="24608"/>
    <cellStyle name="Note 4 2 2 2 2" xfId="24609"/>
    <cellStyle name="Note 4 2 2 2 2 10" xfId="24610"/>
    <cellStyle name="Note 4 2 2 2 2 2" xfId="24611"/>
    <cellStyle name="Note 4 2 2 2 2 2 2" xfId="24612"/>
    <cellStyle name="Note 4 2 2 2 2 2 2 2" xfId="24613"/>
    <cellStyle name="Note 4 2 2 2 2 2 2 2 2" xfId="24614"/>
    <cellStyle name="Note 4 2 2 2 2 2 2 2 3" xfId="24615"/>
    <cellStyle name="Note 4 2 2 2 2 2 2 2 4" xfId="24616"/>
    <cellStyle name="Note 4 2 2 2 2 2 2 2 5" xfId="24617"/>
    <cellStyle name="Note 4 2 2 2 2 2 2 2 6" xfId="24618"/>
    <cellStyle name="Note 4 2 2 2 2 2 2 3" xfId="24619"/>
    <cellStyle name="Note 4 2 2 2 2 2 2 3 2" xfId="24620"/>
    <cellStyle name="Note 4 2 2 2 2 2 2 3 3" xfId="24621"/>
    <cellStyle name="Note 4 2 2 2 2 2 2 3 4" xfId="24622"/>
    <cellStyle name="Note 4 2 2 2 2 2 2 3 5" xfId="24623"/>
    <cellStyle name="Note 4 2 2 2 2 2 2 3 6" xfId="24624"/>
    <cellStyle name="Note 4 2 2 2 2 2 2 4" xfId="24625"/>
    <cellStyle name="Note 4 2 2 2 2 2 2 5" xfId="24626"/>
    <cellStyle name="Note 4 2 2 2 2 2 2 6" xfId="24627"/>
    <cellStyle name="Note 4 2 2 2 2 2 2 7" xfId="24628"/>
    <cellStyle name="Note 4 2 2 2 2 2 2 8" xfId="24629"/>
    <cellStyle name="Note 4 2 2 2 2 2 3" xfId="24630"/>
    <cellStyle name="Note 4 2 2 2 2 2 3 2" xfId="24631"/>
    <cellStyle name="Note 4 2 2 2 2 2 3 3" xfId="24632"/>
    <cellStyle name="Note 4 2 2 2 2 2 3 4" xfId="24633"/>
    <cellStyle name="Note 4 2 2 2 2 2 3 5" xfId="24634"/>
    <cellStyle name="Note 4 2 2 2 2 2 3 6" xfId="24635"/>
    <cellStyle name="Note 4 2 2 2 2 2 4" xfId="24636"/>
    <cellStyle name="Note 4 2 2 2 2 2 4 2" xfId="24637"/>
    <cellStyle name="Note 4 2 2 2 2 2 4 3" xfId="24638"/>
    <cellStyle name="Note 4 2 2 2 2 2 4 4" xfId="24639"/>
    <cellStyle name="Note 4 2 2 2 2 2 4 5" xfId="24640"/>
    <cellStyle name="Note 4 2 2 2 2 2 4 6" xfId="24641"/>
    <cellStyle name="Note 4 2 2 2 2 2 5" xfId="24642"/>
    <cellStyle name="Note 4 2 2 2 2 2 6" xfId="24643"/>
    <cellStyle name="Note 4 2 2 2 2 2 7" xfId="24644"/>
    <cellStyle name="Note 4 2 2 2 2 2 8" xfId="24645"/>
    <cellStyle name="Note 4 2 2 2 2 2 9" xfId="24646"/>
    <cellStyle name="Note 4 2 2 2 2 3" xfId="24647"/>
    <cellStyle name="Note 4 2 2 2 2 3 2" xfId="24648"/>
    <cellStyle name="Note 4 2 2 2 2 3 2 2" xfId="24649"/>
    <cellStyle name="Note 4 2 2 2 2 3 2 3" xfId="24650"/>
    <cellStyle name="Note 4 2 2 2 2 3 2 4" xfId="24651"/>
    <cellStyle name="Note 4 2 2 2 2 3 2 5" xfId="24652"/>
    <cellStyle name="Note 4 2 2 2 2 3 2 6" xfId="24653"/>
    <cellStyle name="Note 4 2 2 2 2 3 3" xfId="24654"/>
    <cellStyle name="Note 4 2 2 2 2 3 3 2" xfId="24655"/>
    <cellStyle name="Note 4 2 2 2 2 3 3 3" xfId="24656"/>
    <cellStyle name="Note 4 2 2 2 2 3 3 4" xfId="24657"/>
    <cellStyle name="Note 4 2 2 2 2 3 3 5" xfId="24658"/>
    <cellStyle name="Note 4 2 2 2 2 3 3 6" xfId="24659"/>
    <cellStyle name="Note 4 2 2 2 2 3 4" xfId="24660"/>
    <cellStyle name="Note 4 2 2 2 2 3 5" xfId="24661"/>
    <cellStyle name="Note 4 2 2 2 2 3 6" xfId="24662"/>
    <cellStyle name="Note 4 2 2 2 2 3 7" xfId="24663"/>
    <cellStyle name="Note 4 2 2 2 2 3 8" xfId="24664"/>
    <cellStyle name="Note 4 2 2 2 2 4" xfId="24665"/>
    <cellStyle name="Note 4 2 2 2 2 4 2" xfId="24666"/>
    <cellStyle name="Note 4 2 2 2 2 4 3" xfId="24667"/>
    <cellStyle name="Note 4 2 2 2 2 4 4" xfId="24668"/>
    <cellStyle name="Note 4 2 2 2 2 4 5" xfId="24669"/>
    <cellStyle name="Note 4 2 2 2 2 4 6" xfId="24670"/>
    <cellStyle name="Note 4 2 2 2 2 5" xfId="24671"/>
    <cellStyle name="Note 4 2 2 2 2 5 2" xfId="24672"/>
    <cellStyle name="Note 4 2 2 2 2 5 3" xfId="24673"/>
    <cellStyle name="Note 4 2 2 2 2 5 4" xfId="24674"/>
    <cellStyle name="Note 4 2 2 2 2 5 5" xfId="24675"/>
    <cellStyle name="Note 4 2 2 2 2 5 6" xfId="24676"/>
    <cellStyle name="Note 4 2 2 2 2 6" xfId="24677"/>
    <cellStyle name="Note 4 2 2 2 2 7" xfId="24678"/>
    <cellStyle name="Note 4 2 2 2 2 8" xfId="24679"/>
    <cellStyle name="Note 4 2 2 2 2 9" xfId="24680"/>
    <cellStyle name="Note 4 2 2 2 3" xfId="24681"/>
    <cellStyle name="Note 4 2 2 2 3 2" xfId="24682"/>
    <cellStyle name="Note 4 2 2 2 3 2 2" xfId="24683"/>
    <cellStyle name="Note 4 2 2 2 3 2 2 2" xfId="24684"/>
    <cellStyle name="Note 4 2 2 2 3 2 2 3" xfId="24685"/>
    <cellStyle name="Note 4 2 2 2 3 2 2 4" xfId="24686"/>
    <cellStyle name="Note 4 2 2 2 3 2 2 5" xfId="24687"/>
    <cellStyle name="Note 4 2 2 2 3 2 2 6" xfId="24688"/>
    <cellStyle name="Note 4 2 2 2 3 2 3" xfId="24689"/>
    <cellStyle name="Note 4 2 2 2 3 2 3 2" xfId="24690"/>
    <cellStyle name="Note 4 2 2 2 3 2 3 3" xfId="24691"/>
    <cellStyle name="Note 4 2 2 2 3 2 3 4" xfId="24692"/>
    <cellStyle name="Note 4 2 2 2 3 2 3 5" xfId="24693"/>
    <cellStyle name="Note 4 2 2 2 3 2 3 6" xfId="24694"/>
    <cellStyle name="Note 4 2 2 2 3 2 4" xfId="24695"/>
    <cellStyle name="Note 4 2 2 2 3 2 5" xfId="24696"/>
    <cellStyle name="Note 4 2 2 2 3 2 6" xfId="24697"/>
    <cellStyle name="Note 4 2 2 2 3 2 7" xfId="24698"/>
    <cellStyle name="Note 4 2 2 2 3 2 8" xfId="24699"/>
    <cellStyle name="Note 4 2 2 2 3 3" xfId="24700"/>
    <cellStyle name="Note 4 2 2 2 3 3 2" xfId="24701"/>
    <cellStyle name="Note 4 2 2 2 3 3 3" xfId="24702"/>
    <cellStyle name="Note 4 2 2 2 3 3 4" xfId="24703"/>
    <cellStyle name="Note 4 2 2 2 3 3 5" xfId="24704"/>
    <cellStyle name="Note 4 2 2 2 3 3 6" xfId="24705"/>
    <cellStyle name="Note 4 2 2 2 3 4" xfId="24706"/>
    <cellStyle name="Note 4 2 2 2 3 4 2" xfId="24707"/>
    <cellStyle name="Note 4 2 2 2 3 4 3" xfId="24708"/>
    <cellStyle name="Note 4 2 2 2 3 4 4" xfId="24709"/>
    <cellStyle name="Note 4 2 2 2 3 4 5" xfId="24710"/>
    <cellStyle name="Note 4 2 2 2 3 4 6" xfId="24711"/>
    <cellStyle name="Note 4 2 2 2 3 5" xfId="24712"/>
    <cellStyle name="Note 4 2 2 2 3 6" xfId="24713"/>
    <cellStyle name="Note 4 2 2 2 3 7" xfId="24714"/>
    <cellStyle name="Note 4 2 2 2 3 8" xfId="24715"/>
    <cellStyle name="Note 4 2 2 2 3 9" xfId="24716"/>
    <cellStyle name="Note 4 2 2 2 4" xfId="24717"/>
    <cellStyle name="Note 4 2 2 2 4 2" xfId="24718"/>
    <cellStyle name="Note 4 2 2 2 4 2 2" xfId="24719"/>
    <cellStyle name="Note 4 2 2 2 4 2 3" xfId="24720"/>
    <cellStyle name="Note 4 2 2 2 4 2 4" xfId="24721"/>
    <cellStyle name="Note 4 2 2 2 4 2 5" xfId="24722"/>
    <cellStyle name="Note 4 2 2 2 4 2 6" xfId="24723"/>
    <cellStyle name="Note 4 2 2 2 4 3" xfId="24724"/>
    <cellStyle name="Note 4 2 2 2 4 3 2" xfId="24725"/>
    <cellStyle name="Note 4 2 2 2 4 3 3" xfId="24726"/>
    <cellStyle name="Note 4 2 2 2 4 3 4" xfId="24727"/>
    <cellStyle name="Note 4 2 2 2 4 3 5" xfId="24728"/>
    <cellStyle name="Note 4 2 2 2 4 3 6" xfId="24729"/>
    <cellStyle name="Note 4 2 2 2 4 4" xfId="24730"/>
    <cellStyle name="Note 4 2 2 2 4 5" xfId="24731"/>
    <cellStyle name="Note 4 2 2 2 4 6" xfId="24732"/>
    <cellStyle name="Note 4 2 2 2 4 7" xfId="24733"/>
    <cellStyle name="Note 4 2 2 2 4 8" xfId="24734"/>
    <cellStyle name="Note 4 2 2 2 5" xfId="24735"/>
    <cellStyle name="Note 4 2 2 2 5 2" xfId="24736"/>
    <cellStyle name="Note 4 2 2 2 5 3" xfId="24737"/>
    <cellStyle name="Note 4 2 2 2 5 4" xfId="24738"/>
    <cellStyle name="Note 4 2 2 2 5 5" xfId="24739"/>
    <cellStyle name="Note 4 2 2 2 5 6" xfId="24740"/>
    <cellStyle name="Note 4 2 2 2 6" xfId="24741"/>
    <cellStyle name="Note 4 2 2 2 6 2" xfId="24742"/>
    <cellStyle name="Note 4 2 2 2 6 3" xfId="24743"/>
    <cellStyle name="Note 4 2 2 2 6 4" xfId="24744"/>
    <cellStyle name="Note 4 2 2 2 6 5" xfId="24745"/>
    <cellStyle name="Note 4 2 2 2 6 6" xfId="24746"/>
    <cellStyle name="Note 4 2 2 2 7" xfId="24747"/>
    <cellStyle name="Note 4 2 2 2 8" xfId="24748"/>
    <cellStyle name="Note 4 2 2 2 9" xfId="24749"/>
    <cellStyle name="Note 4 2 2 3" xfId="24750"/>
    <cellStyle name="Note 4 2 2 3 10" xfId="24751"/>
    <cellStyle name="Note 4 2 2 3 2" xfId="24752"/>
    <cellStyle name="Note 4 2 2 3 2 2" xfId="24753"/>
    <cellStyle name="Note 4 2 2 3 2 2 2" xfId="24754"/>
    <cellStyle name="Note 4 2 2 3 2 2 2 2" xfId="24755"/>
    <cellStyle name="Note 4 2 2 3 2 2 2 3" xfId="24756"/>
    <cellStyle name="Note 4 2 2 3 2 2 2 4" xfId="24757"/>
    <cellStyle name="Note 4 2 2 3 2 2 2 5" xfId="24758"/>
    <cellStyle name="Note 4 2 2 3 2 2 2 6" xfId="24759"/>
    <cellStyle name="Note 4 2 2 3 2 2 3" xfId="24760"/>
    <cellStyle name="Note 4 2 2 3 2 2 3 2" xfId="24761"/>
    <cellStyle name="Note 4 2 2 3 2 2 3 3" xfId="24762"/>
    <cellStyle name="Note 4 2 2 3 2 2 3 4" xfId="24763"/>
    <cellStyle name="Note 4 2 2 3 2 2 3 5" xfId="24764"/>
    <cellStyle name="Note 4 2 2 3 2 2 3 6" xfId="24765"/>
    <cellStyle name="Note 4 2 2 3 2 2 4" xfId="24766"/>
    <cellStyle name="Note 4 2 2 3 2 2 5" xfId="24767"/>
    <cellStyle name="Note 4 2 2 3 2 2 6" xfId="24768"/>
    <cellStyle name="Note 4 2 2 3 2 2 7" xfId="24769"/>
    <cellStyle name="Note 4 2 2 3 2 2 8" xfId="24770"/>
    <cellStyle name="Note 4 2 2 3 2 3" xfId="24771"/>
    <cellStyle name="Note 4 2 2 3 2 3 2" xfId="24772"/>
    <cellStyle name="Note 4 2 2 3 2 3 3" xfId="24773"/>
    <cellStyle name="Note 4 2 2 3 2 3 4" xfId="24774"/>
    <cellStyle name="Note 4 2 2 3 2 3 5" xfId="24775"/>
    <cellStyle name="Note 4 2 2 3 2 3 6" xfId="24776"/>
    <cellStyle name="Note 4 2 2 3 2 4" xfId="24777"/>
    <cellStyle name="Note 4 2 2 3 2 4 2" xfId="24778"/>
    <cellStyle name="Note 4 2 2 3 2 4 3" xfId="24779"/>
    <cellStyle name="Note 4 2 2 3 2 4 4" xfId="24780"/>
    <cellStyle name="Note 4 2 2 3 2 4 5" xfId="24781"/>
    <cellStyle name="Note 4 2 2 3 2 4 6" xfId="24782"/>
    <cellStyle name="Note 4 2 2 3 2 5" xfId="24783"/>
    <cellStyle name="Note 4 2 2 3 2 6" xfId="24784"/>
    <cellStyle name="Note 4 2 2 3 2 7" xfId="24785"/>
    <cellStyle name="Note 4 2 2 3 2 8" xfId="24786"/>
    <cellStyle name="Note 4 2 2 3 2 9" xfId="24787"/>
    <cellStyle name="Note 4 2 2 3 3" xfId="24788"/>
    <cellStyle name="Note 4 2 2 3 3 2" xfId="24789"/>
    <cellStyle name="Note 4 2 2 3 3 2 2" xfId="24790"/>
    <cellStyle name="Note 4 2 2 3 3 2 3" xfId="24791"/>
    <cellStyle name="Note 4 2 2 3 3 2 4" xfId="24792"/>
    <cellStyle name="Note 4 2 2 3 3 2 5" xfId="24793"/>
    <cellStyle name="Note 4 2 2 3 3 2 6" xfId="24794"/>
    <cellStyle name="Note 4 2 2 3 3 3" xfId="24795"/>
    <cellStyle name="Note 4 2 2 3 3 3 2" xfId="24796"/>
    <cellStyle name="Note 4 2 2 3 3 3 3" xfId="24797"/>
    <cellStyle name="Note 4 2 2 3 3 3 4" xfId="24798"/>
    <cellStyle name="Note 4 2 2 3 3 3 5" xfId="24799"/>
    <cellStyle name="Note 4 2 2 3 3 3 6" xfId="24800"/>
    <cellStyle name="Note 4 2 2 3 3 4" xfId="24801"/>
    <cellStyle name="Note 4 2 2 3 3 5" xfId="24802"/>
    <cellStyle name="Note 4 2 2 3 3 6" xfId="24803"/>
    <cellStyle name="Note 4 2 2 3 3 7" xfId="24804"/>
    <cellStyle name="Note 4 2 2 3 3 8" xfId="24805"/>
    <cellStyle name="Note 4 2 2 3 4" xfId="24806"/>
    <cellStyle name="Note 4 2 2 3 4 2" xfId="24807"/>
    <cellStyle name="Note 4 2 2 3 4 3" xfId="24808"/>
    <cellStyle name="Note 4 2 2 3 4 4" xfId="24809"/>
    <cellStyle name="Note 4 2 2 3 4 5" xfId="24810"/>
    <cellStyle name="Note 4 2 2 3 4 6" xfId="24811"/>
    <cellStyle name="Note 4 2 2 3 5" xfId="24812"/>
    <cellStyle name="Note 4 2 2 3 5 2" xfId="24813"/>
    <cellStyle name="Note 4 2 2 3 5 3" xfId="24814"/>
    <cellStyle name="Note 4 2 2 3 5 4" xfId="24815"/>
    <cellStyle name="Note 4 2 2 3 5 5" xfId="24816"/>
    <cellStyle name="Note 4 2 2 3 5 6" xfId="24817"/>
    <cellStyle name="Note 4 2 2 3 6" xfId="24818"/>
    <cellStyle name="Note 4 2 2 3 7" xfId="24819"/>
    <cellStyle name="Note 4 2 2 3 8" xfId="24820"/>
    <cellStyle name="Note 4 2 2 3 9" xfId="24821"/>
    <cellStyle name="Note 4 2 2 4" xfId="24822"/>
    <cellStyle name="Note 4 2 2 4 2" xfId="24823"/>
    <cellStyle name="Note 4 2 2 4 2 2" xfId="24824"/>
    <cellStyle name="Note 4 2 2 4 2 2 2" xfId="24825"/>
    <cellStyle name="Note 4 2 2 4 2 2 3" xfId="24826"/>
    <cellStyle name="Note 4 2 2 4 2 2 4" xfId="24827"/>
    <cellStyle name="Note 4 2 2 4 2 2 5" xfId="24828"/>
    <cellStyle name="Note 4 2 2 4 2 2 6" xfId="24829"/>
    <cellStyle name="Note 4 2 2 4 2 3" xfId="24830"/>
    <cellStyle name="Note 4 2 2 4 2 3 2" xfId="24831"/>
    <cellStyle name="Note 4 2 2 4 2 3 3" xfId="24832"/>
    <cellStyle name="Note 4 2 2 4 2 3 4" xfId="24833"/>
    <cellStyle name="Note 4 2 2 4 2 3 5" xfId="24834"/>
    <cellStyle name="Note 4 2 2 4 2 3 6" xfId="24835"/>
    <cellStyle name="Note 4 2 2 4 2 4" xfId="24836"/>
    <cellStyle name="Note 4 2 2 4 2 5" xfId="24837"/>
    <cellStyle name="Note 4 2 2 4 2 6" xfId="24838"/>
    <cellStyle name="Note 4 2 2 4 2 7" xfId="24839"/>
    <cellStyle name="Note 4 2 2 4 2 8" xfId="24840"/>
    <cellStyle name="Note 4 2 2 4 3" xfId="24841"/>
    <cellStyle name="Note 4 2 2 4 3 2" xfId="24842"/>
    <cellStyle name="Note 4 2 2 4 3 3" xfId="24843"/>
    <cellStyle name="Note 4 2 2 4 3 4" xfId="24844"/>
    <cellStyle name="Note 4 2 2 4 3 5" xfId="24845"/>
    <cellStyle name="Note 4 2 2 4 3 6" xfId="24846"/>
    <cellStyle name="Note 4 2 2 4 4" xfId="24847"/>
    <cellStyle name="Note 4 2 2 4 4 2" xfId="24848"/>
    <cellStyle name="Note 4 2 2 4 4 3" xfId="24849"/>
    <cellStyle name="Note 4 2 2 4 4 4" xfId="24850"/>
    <cellStyle name="Note 4 2 2 4 4 5" xfId="24851"/>
    <cellStyle name="Note 4 2 2 4 4 6" xfId="24852"/>
    <cellStyle name="Note 4 2 2 4 5" xfId="24853"/>
    <cellStyle name="Note 4 2 2 4 6" xfId="24854"/>
    <cellStyle name="Note 4 2 2 4 7" xfId="24855"/>
    <cellStyle name="Note 4 2 2 4 8" xfId="24856"/>
    <cellStyle name="Note 4 2 2 4 9" xfId="24857"/>
    <cellStyle name="Note 4 2 2 5" xfId="24858"/>
    <cellStyle name="Note 4 2 2 5 2" xfId="24859"/>
    <cellStyle name="Note 4 2 2 5 2 2" xfId="24860"/>
    <cellStyle name="Note 4 2 2 5 2 3" xfId="24861"/>
    <cellStyle name="Note 4 2 2 5 2 4" xfId="24862"/>
    <cellStyle name="Note 4 2 2 5 2 5" xfId="24863"/>
    <cellStyle name="Note 4 2 2 5 2 6" xfId="24864"/>
    <cellStyle name="Note 4 2 2 5 3" xfId="24865"/>
    <cellStyle name="Note 4 2 2 5 3 2" xfId="24866"/>
    <cellStyle name="Note 4 2 2 5 3 3" xfId="24867"/>
    <cellStyle name="Note 4 2 2 5 3 4" xfId="24868"/>
    <cellStyle name="Note 4 2 2 5 3 5" xfId="24869"/>
    <cellStyle name="Note 4 2 2 5 3 6" xfId="24870"/>
    <cellStyle name="Note 4 2 2 5 4" xfId="24871"/>
    <cellStyle name="Note 4 2 2 5 5" xfId="24872"/>
    <cellStyle name="Note 4 2 2 5 6" xfId="24873"/>
    <cellStyle name="Note 4 2 2 5 7" xfId="24874"/>
    <cellStyle name="Note 4 2 2 5 8" xfId="24875"/>
    <cellStyle name="Note 4 2 2 6" xfId="24876"/>
    <cellStyle name="Note 4 2 2 6 2" xfId="24877"/>
    <cellStyle name="Note 4 2 2 6 3" xfId="24878"/>
    <cellStyle name="Note 4 2 2 6 4" xfId="24879"/>
    <cellStyle name="Note 4 2 2 6 5" xfId="24880"/>
    <cellStyle name="Note 4 2 2 6 6" xfId="24881"/>
    <cellStyle name="Note 4 2 2 7" xfId="24882"/>
    <cellStyle name="Note 4 2 2 7 2" xfId="24883"/>
    <cellStyle name="Note 4 2 2 7 3" xfId="24884"/>
    <cellStyle name="Note 4 2 2 7 4" xfId="24885"/>
    <cellStyle name="Note 4 2 2 7 5" xfId="24886"/>
    <cellStyle name="Note 4 2 2 7 6" xfId="24887"/>
    <cellStyle name="Note 4 2 2 8" xfId="24888"/>
    <cellStyle name="Note 4 2 2 9" xfId="24889"/>
    <cellStyle name="Note 4 2 3" xfId="24890"/>
    <cellStyle name="Note 4 2 3 10" xfId="24891"/>
    <cellStyle name="Note 4 2 3 11" xfId="24892"/>
    <cellStyle name="Note 4 2 3 2" xfId="24893"/>
    <cellStyle name="Note 4 2 3 2 10" xfId="24894"/>
    <cellStyle name="Note 4 2 3 2 2" xfId="24895"/>
    <cellStyle name="Note 4 2 3 2 2 2" xfId="24896"/>
    <cellStyle name="Note 4 2 3 2 2 2 2" xfId="24897"/>
    <cellStyle name="Note 4 2 3 2 2 2 2 2" xfId="24898"/>
    <cellStyle name="Note 4 2 3 2 2 2 2 3" xfId="24899"/>
    <cellStyle name="Note 4 2 3 2 2 2 2 4" xfId="24900"/>
    <cellStyle name="Note 4 2 3 2 2 2 2 5" xfId="24901"/>
    <cellStyle name="Note 4 2 3 2 2 2 2 6" xfId="24902"/>
    <cellStyle name="Note 4 2 3 2 2 2 3" xfId="24903"/>
    <cellStyle name="Note 4 2 3 2 2 2 3 2" xfId="24904"/>
    <cellStyle name="Note 4 2 3 2 2 2 3 3" xfId="24905"/>
    <cellStyle name="Note 4 2 3 2 2 2 3 4" xfId="24906"/>
    <cellStyle name="Note 4 2 3 2 2 2 3 5" xfId="24907"/>
    <cellStyle name="Note 4 2 3 2 2 2 3 6" xfId="24908"/>
    <cellStyle name="Note 4 2 3 2 2 2 4" xfId="24909"/>
    <cellStyle name="Note 4 2 3 2 2 2 5" xfId="24910"/>
    <cellStyle name="Note 4 2 3 2 2 2 6" xfId="24911"/>
    <cellStyle name="Note 4 2 3 2 2 2 7" xfId="24912"/>
    <cellStyle name="Note 4 2 3 2 2 2 8" xfId="24913"/>
    <cellStyle name="Note 4 2 3 2 2 3" xfId="24914"/>
    <cellStyle name="Note 4 2 3 2 2 3 2" xfId="24915"/>
    <cellStyle name="Note 4 2 3 2 2 3 3" xfId="24916"/>
    <cellStyle name="Note 4 2 3 2 2 3 4" xfId="24917"/>
    <cellStyle name="Note 4 2 3 2 2 3 5" xfId="24918"/>
    <cellStyle name="Note 4 2 3 2 2 3 6" xfId="24919"/>
    <cellStyle name="Note 4 2 3 2 2 4" xfId="24920"/>
    <cellStyle name="Note 4 2 3 2 2 4 2" xfId="24921"/>
    <cellStyle name="Note 4 2 3 2 2 4 3" xfId="24922"/>
    <cellStyle name="Note 4 2 3 2 2 4 4" xfId="24923"/>
    <cellStyle name="Note 4 2 3 2 2 4 5" xfId="24924"/>
    <cellStyle name="Note 4 2 3 2 2 4 6" xfId="24925"/>
    <cellStyle name="Note 4 2 3 2 2 5" xfId="24926"/>
    <cellStyle name="Note 4 2 3 2 2 6" xfId="24927"/>
    <cellStyle name="Note 4 2 3 2 2 7" xfId="24928"/>
    <cellStyle name="Note 4 2 3 2 2 8" xfId="24929"/>
    <cellStyle name="Note 4 2 3 2 2 9" xfId="24930"/>
    <cellStyle name="Note 4 2 3 2 3" xfId="24931"/>
    <cellStyle name="Note 4 2 3 2 3 2" xfId="24932"/>
    <cellStyle name="Note 4 2 3 2 3 2 2" xfId="24933"/>
    <cellStyle name="Note 4 2 3 2 3 2 3" xfId="24934"/>
    <cellStyle name="Note 4 2 3 2 3 2 4" xfId="24935"/>
    <cellStyle name="Note 4 2 3 2 3 2 5" xfId="24936"/>
    <cellStyle name="Note 4 2 3 2 3 2 6" xfId="24937"/>
    <cellStyle name="Note 4 2 3 2 3 3" xfId="24938"/>
    <cellStyle name="Note 4 2 3 2 3 3 2" xfId="24939"/>
    <cellStyle name="Note 4 2 3 2 3 3 3" xfId="24940"/>
    <cellStyle name="Note 4 2 3 2 3 3 4" xfId="24941"/>
    <cellStyle name="Note 4 2 3 2 3 3 5" xfId="24942"/>
    <cellStyle name="Note 4 2 3 2 3 3 6" xfId="24943"/>
    <cellStyle name="Note 4 2 3 2 3 4" xfId="24944"/>
    <cellStyle name="Note 4 2 3 2 3 5" xfId="24945"/>
    <cellStyle name="Note 4 2 3 2 3 6" xfId="24946"/>
    <cellStyle name="Note 4 2 3 2 3 7" xfId="24947"/>
    <cellStyle name="Note 4 2 3 2 3 8" xfId="24948"/>
    <cellStyle name="Note 4 2 3 2 4" xfId="24949"/>
    <cellStyle name="Note 4 2 3 2 4 2" xfId="24950"/>
    <cellStyle name="Note 4 2 3 2 4 3" xfId="24951"/>
    <cellStyle name="Note 4 2 3 2 4 4" xfId="24952"/>
    <cellStyle name="Note 4 2 3 2 4 5" xfId="24953"/>
    <cellStyle name="Note 4 2 3 2 4 6" xfId="24954"/>
    <cellStyle name="Note 4 2 3 2 5" xfId="24955"/>
    <cellStyle name="Note 4 2 3 2 5 2" xfId="24956"/>
    <cellStyle name="Note 4 2 3 2 5 3" xfId="24957"/>
    <cellStyle name="Note 4 2 3 2 5 4" xfId="24958"/>
    <cellStyle name="Note 4 2 3 2 5 5" xfId="24959"/>
    <cellStyle name="Note 4 2 3 2 5 6" xfId="24960"/>
    <cellStyle name="Note 4 2 3 2 6" xfId="24961"/>
    <cellStyle name="Note 4 2 3 2 7" xfId="24962"/>
    <cellStyle name="Note 4 2 3 2 8" xfId="24963"/>
    <cellStyle name="Note 4 2 3 2 9" xfId="24964"/>
    <cellStyle name="Note 4 2 3 3" xfId="24965"/>
    <cellStyle name="Note 4 2 3 3 2" xfId="24966"/>
    <cellStyle name="Note 4 2 3 3 2 2" xfId="24967"/>
    <cellStyle name="Note 4 2 3 3 2 2 2" xfId="24968"/>
    <cellStyle name="Note 4 2 3 3 2 2 3" xfId="24969"/>
    <cellStyle name="Note 4 2 3 3 2 2 4" xfId="24970"/>
    <cellStyle name="Note 4 2 3 3 2 2 5" xfId="24971"/>
    <cellStyle name="Note 4 2 3 3 2 2 6" xfId="24972"/>
    <cellStyle name="Note 4 2 3 3 2 3" xfId="24973"/>
    <cellStyle name="Note 4 2 3 3 2 3 2" xfId="24974"/>
    <cellStyle name="Note 4 2 3 3 2 3 3" xfId="24975"/>
    <cellStyle name="Note 4 2 3 3 2 3 4" xfId="24976"/>
    <cellStyle name="Note 4 2 3 3 2 3 5" xfId="24977"/>
    <cellStyle name="Note 4 2 3 3 2 3 6" xfId="24978"/>
    <cellStyle name="Note 4 2 3 3 2 4" xfId="24979"/>
    <cellStyle name="Note 4 2 3 3 2 5" xfId="24980"/>
    <cellStyle name="Note 4 2 3 3 2 6" xfId="24981"/>
    <cellStyle name="Note 4 2 3 3 2 7" xfId="24982"/>
    <cellStyle name="Note 4 2 3 3 2 8" xfId="24983"/>
    <cellStyle name="Note 4 2 3 3 3" xfId="24984"/>
    <cellStyle name="Note 4 2 3 3 3 2" xfId="24985"/>
    <cellStyle name="Note 4 2 3 3 3 3" xfId="24986"/>
    <cellStyle name="Note 4 2 3 3 3 4" xfId="24987"/>
    <cellStyle name="Note 4 2 3 3 3 5" xfId="24988"/>
    <cellStyle name="Note 4 2 3 3 3 6" xfId="24989"/>
    <cellStyle name="Note 4 2 3 3 4" xfId="24990"/>
    <cellStyle name="Note 4 2 3 3 4 2" xfId="24991"/>
    <cellStyle name="Note 4 2 3 3 4 3" xfId="24992"/>
    <cellStyle name="Note 4 2 3 3 4 4" xfId="24993"/>
    <cellStyle name="Note 4 2 3 3 4 5" xfId="24994"/>
    <cellStyle name="Note 4 2 3 3 4 6" xfId="24995"/>
    <cellStyle name="Note 4 2 3 3 5" xfId="24996"/>
    <cellStyle name="Note 4 2 3 3 6" xfId="24997"/>
    <cellStyle name="Note 4 2 3 3 7" xfId="24998"/>
    <cellStyle name="Note 4 2 3 3 8" xfId="24999"/>
    <cellStyle name="Note 4 2 3 3 9" xfId="25000"/>
    <cellStyle name="Note 4 2 3 4" xfId="25001"/>
    <cellStyle name="Note 4 2 3 4 2" xfId="25002"/>
    <cellStyle name="Note 4 2 3 4 2 2" xfId="25003"/>
    <cellStyle name="Note 4 2 3 4 2 3" xfId="25004"/>
    <cellStyle name="Note 4 2 3 4 2 4" xfId="25005"/>
    <cellStyle name="Note 4 2 3 4 2 5" xfId="25006"/>
    <cellStyle name="Note 4 2 3 4 2 6" xfId="25007"/>
    <cellStyle name="Note 4 2 3 4 3" xfId="25008"/>
    <cellStyle name="Note 4 2 3 4 3 2" xfId="25009"/>
    <cellStyle name="Note 4 2 3 4 3 3" xfId="25010"/>
    <cellStyle name="Note 4 2 3 4 3 4" xfId="25011"/>
    <cellStyle name="Note 4 2 3 4 3 5" xfId="25012"/>
    <cellStyle name="Note 4 2 3 4 3 6" xfId="25013"/>
    <cellStyle name="Note 4 2 3 4 4" xfId="25014"/>
    <cellStyle name="Note 4 2 3 4 5" xfId="25015"/>
    <cellStyle name="Note 4 2 3 4 6" xfId="25016"/>
    <cellStyle name="Note 4 2 3 4 7" xfId="25017"/>
    <cellStyle name="Note 4 2 3 4 8" xfId="25018"/>
    <cellStyle name="Note 4 2 3 5" xfId="25019"/>
    <cellStyle name="Note 4 2 3 5 2" xfId="25020"/>
    <cellStyle name="Note 4 2 3 5 3" xfId="25021"/>
    <cellStyle name="Note 4 2 3 5 4" xfId="25022"/>
    <cellStyle name="Note 4 2 3 5 5" xfId="25023"/>
    <cellStyle name="Note 4 2 3 5 6" xfId="25024"/>
    <cellStyle name="Note 4 2 3 6" xfId="25025"/>
    <cellStyle name="Note 4 2 3 6 2" xfId="25026"/>
    <cellStyle name="Note 4 2 3 6 3" xfId="25027"/>
    <cellStyle name="Note 4 2 3 6 4" xfId="25028"/>
    <cellStyle name="Note 4 2 3 6 5" xfId="25029"/>
    <cellStyle name="Note 4 2 3 6 6" xfId="25030"/>
    <cellStyle name="Note 4 2 3 7" xfId="25031"/>
    <cellStyle name="Note 4 2 3 8" xfId="25032"/>
    <cellStyle name="Note 4 2 3 9" xfId="25033"/>
    <cellStyle name="Note 4 2 4" xfId="25034"/>
    <cellStyle name="Note 4 2 4 10" xfId="25035"/>
    <cellStyle name="Note 4 2 4 2" xfId="25036"/>
    <cellStyle name="Note 4 2 4 2 2" xfId="25037"/>
    <cellStyle name="Note 4 2 4 2 2 2" xfId="25038"/>
    <cellStyle name="Note 4 2 4 2 2 2 2" xfId="25039"/>
    <cellStyle name="Note 4 2 4 2 2 2 3" xfId="25040"/>
    <cellStyle name="Note 4 2 4 2 2 2 4" xfId="25041"/>
    <cellStyle name="Note 4 2 4 2 2 2 5" xfId="25042"/>
    <cellStyle name="Note 4 2 4 2 2 2 6" xfId="25043"/>
    <cellStyle name="Note 4 2 4 2 2 3" xfId="25044"/>
    <cellStyle name="Note 4 2 4 2 2 3 2" xfId="25045"/>
    <cellStyle name="Note 4 2 4 2 2 3 3" xfId="25046"/>
    <cellStyle name="Note 4 2 4 2 2 3 4" xfId="25047"/>
    <cellStyle name="Note 4 2 4 2 2 3 5" xfId="25048"/>
    <cellStyle name="Note 4 2 4 2 2 3 6" xfId="25049"/>
    <cellStyle name="Note 4 2 4 2 2 4" xfId="25050"/>
    <cellStyle name="Note 4 2 4 2 2 5" xfId="25051"/>
    <cellStyle name="Note 4 2 4 2 2 6" xfId="25052"/>
    <cellStyle name="Note 4 2 4 2 2 7" xfId="25053"/>
    <cellStyle name="Note 4 2 4 2 2 8" xfId="25054"/>
    <cellStyle name="Note 4 2 4 2 3" xfId="25055"/>
    <cellStyle name="Note 4 2 4 2 3 2" xfId="25056"/>
    <cellStyle name="Note 4 2 4 2 3 3" xfId="25057"/>
    <cellStyle name="Note 4 2 4 2 3 4" xfId="25058"/>
    <cellStyle name="Note 4 2 4 2 3 5" xfId="25059"/>
    <cellStyle name="Note 4 2 4 2 3 6" xfId="25060"/>
    <cellStyle name="Note 4 2 4 2 4" xfId="25061"/>
    <cellStyle name="Note 4 2 4 2 4 2" xfId="25062"/>
    <cellStyle name="Note 4 2 4 2 4 3" xfId="25063"/>
    <cellStyle name="Note 4 2 4 2 4 4" xfId="25064"/>
    <cellStyle name="Note 4 2 4 2 4 5" xfId="25065"/>
    <cellStyle name="Note 4 2 4 2 4 6" xfId="25066"/>
    <cellStyle name="Note 4 2 4 2 5" xfId="25067"/>
    <cellStyle name="Note 4 2 4 2 6" xfId="25068"/>
    <cellStyle name="Note 4 2 4 2 7" xfId="25069"/>
    <cellStyle name="Note 4 2 4 2 8" xfId="25070"/>
    <cellStyle name="Note 4 2 4 2 9" xfId="25071"/>
    <cellStyle name="Note 4 2 4 3" xfId="25072"/>
    <cellStyle name="Note 4 2 4 3 2" xfId="25073"/>
    <cellStyle name="Note 4 2 4 3 2 2" xfId="25074"/>
    <cellStyle name="Note 4 2 4 3 2 3" xfId="25075"/>
    <cellStyle name="Note 4 2 4 3 2 4" xfId="25076"/>
    <cellStyle name="Note 4 2 4 3 2 5" xfId="25077"/>
    <cellStyle name="Note 4 2 4 3 2 6" xfId="25078"/>
    <cellStyle name="Note 4 2 4 3 3" xfId="25079"/>
    <cellStyle name="Note 4 2 4 3 3 2" xfId="25080"/>
    <cellStyle name="Note 4 2 4 3 3 3" xfId="25081"/>
    <cellStyle name="Note 4 2 4 3 3 4" xfId="25082"/>
    <cellStyle name="Note 4 2 4 3 3 5" xfId="25083"/>
    <cellStyle name="Note 4 2 4 3 3 6" xfId="25084"/>
    <cellStyle name="Note 4 2 4 3 4" xfId="25085"/>
    <cellStyle name="Note 4 2 4 3 5" xfId="25086"/>
    <cellStyle name="Note 4 2 4 3 6" xfId="25087"/>
    <cellStyle name="Note 4 2 4 3 7" xfId="25088"/>
    <cellStyle name="Note 4 2 4 3 8" xfId="25089"/>
    <cellStyle name="Note 4 2 4 4" xfId="25090"/>
    <cellStyle name="Note 4 2 4 4 2" xfId="25091"/>
    <cellStyle name="Note 4 2 4 4 3" xfId="25092"/>
    <cellStyle name="Note 4 2 4 4 4" xfId="25093"/>
    <cellStyle name="Note 4 2 4 4 5" xfId="25094"/>
    <cellStyle name="Note 4 2 4 4 6" xfId="25095"/>
    <cellStyle name="Note 4 2 4 5" xfId="25096"/>
    <cellStyle name="Note 4 2 4 5 2" xfId="25097"/>
    <cellStyle name="Note 4 2 4 5 3" xfId="25098"/>
    <cellStyle name="Note 4 2 4 5 4" xfId="25099"/>
    <cellStyle name="Note 4 2 4 5 5" xfId="25100"/>
    <cellStyle name="Note 4 2 4 5 6" xfId="25101"/>
    <cellStyle name="Note 4 2 4 6" xfId="25102"/>
    <cellStyle name="Note 4 2 4 7" xfId="25103"/>
    <cellStyle name="Note 4 2 4 8" xfId="25104"/>
    <cellStyle name="Note 4 2 4 9" xfId="25105"/>
    <cellStyle name="Note 4 2 5" xfId="25106"/>
    <cellStyle name="Note 4 2 5 2" xfId="25107"/>
    <cellStyle name="Note 4 2 5 2 2" xfId="25108"/>
    <cellStyle name="Note 4 2 5 2 2 2" xfId="25109"/>
    <cellStyle name="Note 4 2 5 2 2 3" xfId="25110"/>
    <cellStyle name="Note 4 2 5 2 2 4" xfId="25111"/>
    <cellStyle name="Note 4 2 5 2 2 5" xfId="25112"/>
    <cellStyle name="Note 4 2 5 2 2 6" xfId="25113"/>
    <cellStyle name="Note 4 2 5 2 3" xfId="25114"/>
    <cellStyle name="Note 4 2 5 2 3 2" xfId="25115"/>
    <cellStyle name="Note 4 2 5 2 3 3" xfId="25116"/>
    <cellStyle name="Note 4 2 5 2 3 4" xfId="25117"/>
    <cellStyle name="Note 4 2 5 2 3 5" xfId="25118"/>
    <cellStyle name="Note 4 2 5 2 3 6" xfId="25119"/>
    <cellStyle name="Note 4 2 5 2 4" xfId="25120"/>
    <cellStyle name="Note 4 2 5 2 5" xfId="25121"/>
    <cellStyle name="Note 4 2 5 2 6" xfId="25122"/>
    <cellStyle name="Note 4 2 5 2 7" xfId="25123"/>
    <cellStyle name="Note 4 2 5 2 8" xfId="25124"/>
    <cellStyle name="Note 4 2 5 3" xfId="25125"/>
    <cellStyle name="Note 4 2 5 3 2" xfId="25126"/>
    <cellStyle name="Note 4 2 5 3 3" xfId="25127"/>
    <cellStyle name="Note 4 2 5 3 4" xfId="25128"/>
    <cellStyle name="Note 4 2 5 3 5" xfId="25129"/>
    <cellStyle name="Note 4 2 5 3 6" xfId="25130"/>
    <cellStyle name="Note 4 2 5 4" xfId="25131"/>
    <cellStyle name="Note 4 2 5 4 2" xfId="25132"/>
    <cellStyle name="Note 4 2 5 4 3" xfId="25133"/>
    <cellStyle name="Note 4 2 5 4 4" xfId="25134"/>
    <cellStyle name="Note 4 2 5 4 5" xfId="25135"/>
    <cellStyle name="Note 4 2 5 4 6" xfId="25136"/>
    <cellStyle name="Note 4 2 5 5" xfId="25137"/>
    <cellStyle name="Note 4 2 5 6" xfId="25138"/>
    <cellStyle name="Note 4 2 5 7" xfId="25139"/>
    <cellStyle name="Note 4 2 5 8" xfId="25140"/>
    <cellStyle name="Note 4 2 5 9" xfId="25141"/>
    <cellStyle name="Note 4 2 6" xfId="25142"/>
    <cellStyle name="Note 4 2 6 2" xfId="25143"/>
    <cellStyle name="Note 4 2 6 2 2" xfId="25144"/>
    <cellStyle name="Note 4 2 6 2 3" xfId="25145"/>
    <cellStyle name="Note 4 2 6 2 4" xfId="25146"/>
    <cellStyle name="Note 4 2 6 2 5" xfId="25147"/>
    <cellStyle name="Note 4 2 6 2 6" xfId="25148"/>
    <cellStyle name="Note 4 2 6 3" xfId="25149"/>
    <cellStyle name="Note 4 2 6 3 2" xfId="25150"/>
    <cellStyle name="Note 4 2 6 3 3" xfId="25151"/>
    <cellStyle name="Note 4 2 6 3 4" xfId="25152"/>
    <cellStyle name="Note 4 2 6 3 5" xfId="25153"/>
    <cellStyle name="Note 4 2 6 3 6" xfId="25154"/>
    <cellStyle name="Note 4 2 6 4" xfId="25155"/>
    <cellStyle name="Note 4 2 6 5" xfId="25156"/>
    <cellStyle name="Note 4 2 6 6" xfId="25157"/>
    <cellStyle name="Note 4 2 6 7" xfId="25158"/>
    <cellStyle name="Note 4 2 6 8" xfId="25159"/>
    <cellStyle name="Note 4 2 7" xfId="25160"/>
    <cellStyle name="Note 4 2 7 2" xfId="25161"/>
    <cellStyle name="Note 4 2 7 3" xfId="25162"/>
    <cellStyle name="Note 4 2 7 4" xfId="25163"/>
    <cellStyle name="Note 4 2 7 5" xfId="25164"/>
    <cellStyle name="Note 4 2 7 6" xfId="25165"/>
    <cellStyle name="Note 4 2 8" xfId="25166"/>
    <cellStyle name="Note 4 2 8 2" xfId="25167"/>
    <cellStyle name="Note 4 2 8 3" xfId="25168"/>
    <cellStyle name="Note 4 2 8 4" xfId="25169"/>
    <cellStyle name="Note 4 2 8 5" xfId="25170"/>
    <cellStyle name="Note 4 2 8 6" xfId="25171"/>
    <cellStyle name="Note 4 2 9" xfId="25172"/>
    <cellStyle name="Note 4 3" xfId="25173"/>
    <cellStyle name="Note 4 3 10" xfId="25174"/>
    <cellStyle name="Note 4 3 11" xfId="25175"/>
    <cellStyle name="Note 4 3 12" xfId="25176"/>
    <cellStyle name="Note 4 3 2" xfId="25177"/>
    <cellStyle name="Note 4 3 2 10" xfId="25178"/>
    <cellStyle name="Note 4 3 2 11" xfId="25179"/>
    <cellStyle name="Note 4 3 2 2" xfId="25180"/>
    <cellStyle name="Note 4 3 2 2 10" xfId="25181"/>
    <cellStyle name="Note 4 3 2 2 2" xfId="25182"/>
    <cellStyle name="Note 4 3 2 2 2 2" xfId="25183"/>
    <cellStyle name="Note 4 3 2 2 2 2 2" xfId="25184"/>
    <cellStyle name="Note 4 3 2 2 2 2 2 2" xfId="25185"/>
    <cellStyle name="Note 4 3 2 2 2 2 2 3" xfId="25186"/>
    <cellStyle name="Note 4 3 2 2 2 2 2 4" xfId="25187"/>
    <cellStyle name="Note 4 3 2 2 2 2 2 5" xfId="25188"/>
    <cellStyle name="Note 4 3 2 2 2 2 2 6" xfId="25189"/>
    <cellStyle name="Note 4 3 2 2 2 2 3" xfId="25190"/>
    <cellStyle name="Note 4 3 2 2 2 2 3 2" xfId="25191"/>
    <cellStyle name="Note 4 3 2 2 2 2 3 3" xfId="25192"/>
    <cellStyle name="Note 4 3 2 2 2 2 3 4" xfId="25193"/>
    <cellStyle name="Note 4 3 2 2 2 2 3 5" xfId="25194"/>
    <cellStyle name="Note 4 3 2 2 2 2 3 6" xfId="25195"/>
    <cellStyle name="Note 4 3 2 2 2 2 4" xfId="25196"/>
    <cellStyle name="Note 4 3 2 2 2 2 5" xfId="25197"/>
    <cellStyle name="Note 4 3 2 2 2 2 6" xfId="25198"/>
    <cellStyle name="Note 4 3 2 2 2 2 7" xfId="25199"/>
    <cellStyle name="Note 4 3 2 2 2 2 8" xfId="25200"/>
    <cellStyle name="Note 4 3 2 2 2 3" xfId="25201"/>
    <cellStyle name="Note 4 3 2 2 2 3 2" xfId="25202"/>
    <cellStyle name="Note 4 3 2 2 2 3 3" xfId="25203"/>
    <cellStyle name="Note 4 3 2 2 2 3 4" xfId="25204"/>
    <cellStyle name="Note 4 3 2 2 2 3 5" xfId="25205"/>
    <cellStyle name="Note 4 3 2 2 2 3 6" xfId="25206"/>
    <cellStyle name="Note 4 3 2 2 2 4" xfId="25207"/>
    <cellStyle name="Note 4 3 2 2 2 4 2" xfId="25208"/>
    <cellStyle name="Note 4 3 2 2 2 4 3" xfId="25209"/>
    <cellStyle name="Note 4 3 2 2 2 4 4" xfId="25210"/>
    <cellStyle name="Note 4 3 2 2 2 4 5" xfId="25211"/>
    <cellStyle name="Note 4 3 2 2 2 4 6" xfId="25212"/>
    <cellStyle name="Note 4 3 2 2 2 5" xfId="25213"/>
    <cellStyle name="Note 4 3 2 2 2 6" xfId="25214"/>
    <cellStyle name="Note 4 3 2 2 2 7" xfId="25215"/>
    <cellStyle name="Note 4 3 2 2 2 8" xfId="25216"/>
    <cellStyle name="Note 4 3 2 2 2 9" xfId="25217"/>
    <cellStyle name="Note 4 3 2 2 3" xfId="25218"/>
    <cellStyle name="Note 4 3 2 2 3 2" xfId="25219"/>
    <cellStyle name="Note 4 3 2 2 3 2 2" xfId="25220"/>
    <cellStyle name="Note 4 3 2 2 3 2 3" xfId="25221"/>
    <cellStyle name="Note 4 3 2 2 3 2 4" xfId="25222"/>
    <cellStyle name="Note 4 3 2 2 3 2 5" xfId="25223"/>
    <cellStyle name="Note 4 3 2 2 3 2 6" xfId="25224"/>
    <cellStyle name="Note 4 3 2 2 3 3" xfId="25225"/>
    <cellStyle name="Note 4 3 2 2 3 3 2" xfId="25226"/>
    <cellStyle name="Note 4 3 2 2 3 3 3" xfId="25227"/>
    <cellStyle name="Note 4 3 2 2 3 3 4" xfId="25228"/>
    <cellStyle name="Note 4 3 2 2 3 3 5" xfId="25229"/>
    <cellStyle name="Note 4 3 2 2 3 3 6" xfId="25230"/>
    <cellStyle name="Note 4 3 2 2 3 4" xfId="25231"/>
    <cellStyle name="Note 4 3 2 2 3 5" xfId="25232"/>
    <cellStyle name="Note 4 3 2 2 3 6" xfId="25233"/>
    <cellStyle name="Note 4 3 2 2 3 7" xfId="25234"/>
    <cellStyle name="Note 4 3 2 2 3 8" xfId="25235"/>
    <cellStyle name="Note 4 3 2 2 4" xfId="25236"/>
    <cellStyle name="Note 4 3 2 2 4 2" xfId="25237"/>
    <cellStyle name="Note 4 3 2 2 4 3" xfId="25238"/>
    <cellStyle name="Note 4 3 2 2 4 4" xfId="25239"/>
    <cellStyle name="Note 4 3 2 2 4 5" xfId="25240"/>
    <cellStyle name="Note 4 3 2 2 4 6" xfId="25241"/>
    <cellStyle name="Note 4 3 2 2 5" xfId="25242"/>
    <cellStyle name="Note 4 3 2 2 5 2" xfId="25243"/>
    <cellStyle name="Note 4 3 2 2 5 3" xfId="25244"/>
    <cellStyle name="Note 4 3 2 2 5 4" xfId="25245"/>
    <cellStyle name="Note 4 3 2 2 5 5" xfId="25246"/>
    <cellStyle name="Note 4 3 2 2 5 6" xfId="25247"/>
    <cellStyle name="Note 4 3 2 2 6" xfId="25248"/>
    <cellStyle name="Note 4 3 2 2 7" xfId="25249"/>
    <cellStyle name="Note 4 3 2 2 8" xfId="25250"/>
    <cellStyle name="Note 4 3 2 2 9" xfId="25251"/>
    <cellStyle name="Note 4 3 2 3" xfId="25252"/>
    <cellStyle name="Note 4 3 2 3 2" xfId="25253"/>
    <cellStyle name="Note 4 3 2 3 2 2" xfId="25254"/>
    <cellStyle name="Note 4 3 2 3 2 2 2" xfId="25255"/>
    <cellStyle name="Note 4 3 2 3 2 2 3" xfId="25256"/>
    <cellStyle name="Note 4 3 2 3 2 2 4" xfId="25257"/>
    <cellStyle name="Note 4 3 2 3 2 2 5" xfId="25258"/>
    <cellStyle name="Note 4 3 2 3 2 2 6" xfId="25259"/>
    <cellStyle name="Note 4 3 2 3 2 3" xfId="25260"/>
    <cellStyle name="Note 4 3 2 3 2 3 2" xfId="25261"/>
    <cellStyle name="Note 4 3 2 3 2 3 3" xfId="25262"/>
    <cellStyle name="Note 4 3 2 3 2 3 4" xfId="25263"/>
    <cellStyle name="Note 4 3 2 3 2 3 5" xfId="25264"/>
    <cellStyle name="Note 4 3 2 3 2 3 6" xfId="25265"/>
    <cellStyle name="Note 4 3 2 3 2 4" xfId="25266"/>
    <cellStyle name="Note 4 3 2 3 2 5" xfId="25267"/>
    <cellStyle name="Note 4 3 2 3 2 6" xfId="25268"/>
    <cellStyle name="Note 4 3 2 3 2 7" xfId="25269"/>
    <cellStyle name="Note 4 3 2 3 2 8" xfId="25270"/>
    <cellStyle name="Note 4 3 2 3 3" xfId="25271"/>
    <cellStyle name="Note 4 3 2 3 3 2" xfId="25272"/>
    <cellStyle name="Note 4 3 2 3 3 3" xfId="25273"/>
    <cellStyle name="Note 4 3 2 3 3 4" xfId="25274"/>
    <cellStyle name="Note 4 3 2 3 3 5" xfId="25275"/>
    <cellStyle name="Note 4 3 2 3 3 6" xfId="25276"/>
    <cellStyle name="Note 4 3 2 3 4" xfId="25277"/>
    <cellStyle name="Note 4 3 2 3 4 2" xfId="25278"/>
    <cellStyle name="Note 4 3 2 3 4 3" xfId="25279"/>
    <cellStyle name="Note 4 3 2 3 4 4" xfId="25280"/>
    <cellStyle name="Note 4 3 2 3 4 5" xfId="25281"/>
    <cellStyle name="Note 4 3 2 3 4 6" xfId="25282"/>
    <cellStyle name="Note 4 3 2 3 5" xfId="25283"/>
    <cellStyle name="Note 4 3 2 3 6" xfId="25284"/>
    <cellStyle name="Note 4 3 2 3 7" xfId="25285"/>
    <cellStyle name="Note 4 3 2 3 8" xfId="25286"/>
    <cellStyle name="Note 4 3 2 3 9" xfId="25287"/>
    <cellStyle name="Note 4 3 2 4" xfId="25288"/>
    <cellStyle name="Note 4 3 2 4 2" xfId="25289"/>
    <cellStyle name="Note 4 3 2 4 2 2" xfId="25290"/>
    <cellStyle name="Note 4 3 2 4 2 3" xfId="25291"/>
    <cellStyle name="Note 4 3 2 4 2 4" xfId="25292"/>
    <cellStyle name="Note 4 3 2 4 2 5" xfId="25293"/>
    <cellStyle name="Note 4 3 2 4 2 6" xfId="25294"/>
    <cellStyle name="Note 4 3 2 4 3" xfId="25295"/>
    <cellStyle name="Note 4 3 2 4 3 2" xfId="25296"/>
    <cellStyle name="Note 4 3 2 4 3 3" xfId="25297"/>
    <cellStyle name="Note 4 3 2 4 3 4" xfId="25298"/>
    <cellStyle name="Note 4 3 2 4 3 5" xfId="25299"/>
    <cellStyle name="Note 4 3 2 4 3 6" xfId="25300"/>
    <cellStyle name="Note 4 3 2 4 4" xfId="25301"/>
    <cellStyle name="Note 4 3 2 4 5" xfId="25302"/>
    <cellStyle name="Note 4 3 2 4 6" xfId="25303"/>
    <cellStyle name="Note 4 3 2 4 7" xfId="25304"/>
    <cellStyle name="Note 4 3 2 4 8" xfId="25305"/>
    <cellStyle name="Note 4 3 2 5" xfId="25306"/>
    <cellStyle name="Note 4 3 2 5 2" xfId="25307"/>
    <cellStyle name="Note 4 3 2 5 3" xfId="25308"/>
    <cellStyle name="Note 4 3 2 5 4" xfId="25309"/>
    <cellStyle name="Note 4 3 2 5 5" xfId="25310"/>
    <cellStyle name="Note 4 3 2 5 6" xfId="25311"/>
    <cellStyle name="Note 4 3 2 6" xfId="25312"/>
    <cellStyle name="Note 4 3 2 6 2" xfId="25313"/>
    <cellStyle name="Note 4 3 2 6 3" xfId="25314"/>
    <cellStyle name="Note 4 3 2 6 4" xfId="25315"/>
    <cellStyle name="Note 4 3 2 6 5" xfId="25316"/>
    <cellStyle name="Note 4 3 2 6 6" xfId="25317"/>
    <cellStyle name="Note 4 3 2 7" xfId="25318"/>
    <cellStyle name="Note 4 3 2 8" xfId="25319"/>
    <cellStyle name="Note 4 3 2 9" xfId="25320"/>
    <cellStyle name="Note 4 3 3" xfId="25321"/>
    <cellStyle name="Note 4 3 3 10" xfId="25322"/>
    <cellStyle name="Note 4 3 3 2" xfId="25323"/>
    <cellStyle name="Note 4 3 3 2 2" xfId="25324"/>
    <cellStyle name="Note 4 3 3 2 2 2" xfId="25325"/>
    <cellStyle name="Note 4 3 3 2 2 2 2" xfId="25326"/>
    <cellStyle name="Note 4 3 3 2 2 2 3" xfId="25327"/>
    <cellStyle name="Note 4 3 3 2 2 2 4" xfId="25328"/>
    <cellStyle name="Note 4 3 3 2 2 2 5" xfId="25329"/>
    <cellStyle name="Note 4 3 3 2 2 2 6" xfId="25330"/>
    <cellStyle name="Note 4 3 3 2 2 3" xfId="25331"/>
    <cellStyle name="Note 4 3 3 2 2 3 2" xfId="25332"/>
    <cellStyle name="Note 4 3 3 2 2 3 3" xfId="25333"/>
    <cellStyle name="Note 4 3 3 2 2 3 4" xfId="25334"/>
    <cellStyle name="Note 4 3 3 2 2 3 5" xfId="25335"/>
    <cellStyle name="Note 4 3 3 2 2 3 6" xfId="25336"/>
    <cellStyle name="Note 4 3 3 2 2 4" xfId="25337"/>
    <cellStyle name="Note 4 3 3 2 2 5" xfId="25338"/>
    <cellStyle name="Note 4 3 3 2 2 6" xfId="25339"/>
    <cellStyle name="Note 4 3 3 2 2 7" xfId="25340"/>
    <cellStyle name="Note 4 3 3 2 2 8" xfId="25341"/>
    <cellStyle name="Note 4 3 3 2 3" xfId="25342"/>
    <cellStyle name="Note 4 3 3 2 3 2" xfId="25343"/>
    <cellStyle name="Note 4 3 3 2 3 3" xfId="25344"/>
    <cellStyle name="Note 4 3 3 2 3 4" xfId="25345"/>
    <cellStyle name="Note 4 3 3 2 3 5" xfId="25346"/>
    <cellStyle name="Note 4 3 3 2 3 6" xfId="25347"/>
    <cellStyle name="Note 4 3 3 2 4" xfId="25348"/>
    <cellStyle name="Note 4 3 3 2 4 2" xfId="25349"/>
    <cellStyle name="Note 4 3 3 2 4 3" xfId="25350"/>
    <cellStyle name="Note 4 3 3 2 4 4" xfId="25351"/>
    <cellStyle name="Note 4 3 3 2 4 5" xfId="25352"/>
    <cellStyle name="Note 4 3 3 2 4 6" xfId="25353"/>
    <cellStyle name="Note 4 3 3 2 5" xfId="25354"/>
    <cellStyle name="Note 4 3 3 2 6" xfId="25355"/>
    <cellStyle name="Note 4 3 3 2 7" xfId="25356"/>
    <cellStyle name="Note 4 3 3 2 8" xfId="25357"/>
    <cellStyle name="Note 4 3 3 2 9" xfId="25358"/>
    <cellStyle name="Note 4 3 3 3" xfId="25359"/>
    <cellStyle name="Note 4 3 3 3 2" xfId="25360"/>
    <cellStyle name="Note 4 3 3 3 2 2" xfId="25361"/>
    <cellStyle name="Note 4 3 3 3 2 3" xfId="25362"/>
    <cellStyle name="Note 4 3 3 3 2 4" xfId="25363"/>
    <cellStyle name="Note 4 3 3 3 2 5" xfId="25364"/>
    <cellStyle name="Note 4 3 3 3 2 6" xfId="25365"/>
    <cellStyle name="Note 4 3 3 3 3" xfId="25366"/>
    <cellStyle name="Note 4 3 3 3 3 2" xfId="25367"/>
    <cellStyle name="Note 4 3 3 3 3 3" xfId="25368"/>
    <cellStyle name="Note 4 3 3 3 3 4" xfId="25369"/>
    <cellStyle name="Note 4 3 3 3 3 5" xfId="25370"/>
    <cellStyle name="Note 4 3 3 3 3 6" xfId="25371"/>
    <cellStyle name="Note 4 3 3 3 4" xfId="25372"/>
    <cellStyle name="Note 4 3 3 3 5" xfId="25373"/>
    <cellStyle name="Note 4 3 3 3 6" xfId="25374"/>
    <cellStyle name="Note 4 3 3 3 7" xfId="25375"/>
    <cellStyle name="Note 4 3 3 3 8" xfId="25376"/>
    <cellStyle name="Note 4 3 3 4" xfId="25377"/>
    <cellStyle name="Note 4 3 3 4 2" xfId="25378"/>
    <cellStyle name="Note 4 3 3 4 3" xfId="25379"/>
    <cellStyle name="Note 4 3 3 4 4" xfId="25380"/>
    <cellStyle name="Note 4 3 3 4 5" xfId="25381"/>
    <cellStyle name="Note 4 3 3 4 6" xfId="25382"/>
    <cellStyle name="Note 4 3 3 5" xfId="25383"/>
    <cellStyle name="Note 4 3 3 5 2" xfId="25384"/>
    <cellStyle name="Note 4 3 3 5 3" xfId="25385"/>
    <cellStyle name="Note 4 3 3 5 4" xfId="25386"/>
    <cellStyle name="Note 4 3 3 5 5" xfId="25387"/>
    <cellStyle name="Note 4 3 3 5 6" xfId="25388"/>
    <cellStyle name="Note 4 3 3 6" xfId="25389"/>
    <cellStyle name="Note 4 3 3 7" xfId="25390"/>
    <cellStyle name="Note 4 3 3 8" xfId="25391"/>
    <cellStyle name="Note 4 3 3 9" xfId="25392"/>
    <cellStyle name="Note 4 3 4" xfId="25393"/>
    <cellStyle name="Note 4 3 4 2" xfId="25394"/>
    <cellStyle name="Note 4 3 4 2 2" xfId="25395"/>
    <cellStyle name="Note 4 3 4 2 2 2" xfId="25396"/>
    <cellStyle name="Note 4 3 4 2 2 3" xfId="25397"/>
    <cellStyle name="Note 4 3 4 2 2 4" xfId="25398"/>
    <cellStyle name="Note 4 3 4 2 2 5" xfId="25399"/>
    <cellStyle name="Note 4 3 4 2 2 6" xfId="25400"/>
    <cellStyle name="Note 4 3 4 2 3" xfId="25401"/>
    <cellStyle name="Note 4 3 4 2 3 2" xfId="25402"/>
    <cellStyle name="Note 4 3 4 2 3 3" xfId="25403"/>
    <cellStyle name="Note 4 3 4 2 3 4" xfId="25404"/>
    <cellStyle name="Note 4 3 4 2 3 5" xfId="25405"/>
    <cellStyle name="Note 4 3 4 2 3 6" xfId="25406"/>
    <cellStyle name="Note 4 3 4 2 4" xfId="25407"/>
    <cellStyle name="Note 4 3 4 2 5" xfId="25408"/>
    <cellStyle name="Note 4 3 4 2 6" xfId="25409"/>
    <cellStyle name="Note 4 3 4 2 7" xfId="25410"/>
    <cellStyle name="Note 4 3 4 2 8" xfId="25411"/>
    <cellStyle name="Note 4 3 4 3" xfId="25412"/>
    <cellStyle name="Note 4 3 4 3 2" xfId="25413"/>
    <cellStyle name="Note 4 3 4 3 3" xfId="25414"/>
    <cellStyle name="Note 4 3 4 3 4" xfId="25415"/>
    <cellStyle name="Note 4 3 4 3 5" xfId="25416"/>
    <cellStyle name="Note 4 3 4 3 6" xfId="25417"/>
    <cellStyle name="Note 4 3 4 4" xfId="25418"/>
    <cellStyle name="Note 4 3 4 4 2" xfId="25419"/>
    <cellStyle name="Note 4 3 4 4 3" xfId="25420"/>
    <cellStyle name="Note 4 3 4 4 4" xfId="25421"/>
    <cellStyle name="Note 4 3 4 4 5" xfId="25422"/>
    <cellStyle name="Note 4 3 4 4 6" xfId="25423"/>
    <cellStyle name="Note 4 3 4 5" xfId="25424"/>
    <cellStyle name="Note 4 3 4 6" xfId="25425"/>
    <cellStyle name="Note 4 3 4 7" xfId="25426"/>
    <cellStyle name="Note 4 3 4 8" xfId="25427"/>
    <cellStyle name="Note 4 3 4 9" xfId="25428"/>
    <cellStyle name="Note 4 3 5" xfId="25429"/>
    <cellStyle name="Note 4 3 5 2" xfId="25430"/>
    <cellStyle name="Note 4 3 5 2 2" xfId="25431"/>
    <cellStyle name="Note 4 3 5 2 3" xfId="25432"/>
    <cellStyle name="Note 4 3 5 2 4" xfId="25433"/>
    <cellStyle name="Note 4 3 5 2 5" xfId="25434"/>
    <cellStyle name="Note 4 3 5 2 6" xfId="25435"/>
    <cellStyle name="Note 4 3 5 3" xfId="25436"/>
    <cellStyle name="Note 4 3 5 3 2" xfId="25437"/>
    <cellStyle name="Note 4 3 5 3 3" xfId="25438"/>
    <cellStyle name="Note 4 3 5 3 4" xfId="25439"/>
    <cellStyle name="Note 4 3 5 3 5" xfId="25440"/>
    <cellStyle name="Note 4 3 5 3 6" xfId="25441"/>
    <cellStyle name="Note 4 3 5 4" xfId="25442"/>
    <cellStyle name="Note 4 3 5 5" xfId="25443"/>
    <cellStyle name="Note 4 3 5 6" xfId="25444"/>
    <cellStyle name="Note 4 3 5 7" xfId="25445"/>
    <cellStyle name="Note 4 3 5 8" xfId="25446"/>
    <cellStyle name="Note 4 3 6" xfId="25447"/>
    <cellStyle name="Note 4 3 6 2" xfId="25448"/>
    <cellStyle name="Note 4 3 6 3" xfId="25449"/>
    <cellStyle name="Note 4 3 6 4" xfId="25450"/>
    <cellStyle name="Note 4 3 6 5" xfId="25451"/>
    <cellStyle name="Note 4 3 6 6" xfId="25452"/>
    <cellStyle name="Note 4 3 7" xfId="25453"/>
    <cellStyle name="Note 4 3 7 2" xfId="25454"/>
    <cellStyle name="Note 4 3 7 3" xfId="25455"/>
    <cellStyle name="Note 4 3 7 4" xfId="25456"/>
    <cellStyle name="Note 4 3 7 5" xfId="25457"/>
    <cellStyle name="Note 4 3 7 6" xfId="25458"/>
    <cellStyle name="Note 4 3 8" xfId="25459"/>
    <cellStyle name="Note 4 3 9" xfId="25460"/>
    <cellStyle name="Note 4 4" xfId="25461"/>
    <cellStyle name="Note 4 4 10" xfId="25462"/>
    <cellStyle name="Note 4 4 11" xfId="25463"/>
    <cellStyle name="Note 4 4 2" xfId="25464"/>
    <cellStyle name="Note 4 4 2 10" xfId="25465"/>
    <cellStyle name="Note 4 4 2 2" xfId="25466"/>
    <cellStyle name="Note 4 4 2 2 2" xfId="25467"/>
    <cellStyle name="Note 4 4 2 2 2 2" xfId="25468"/>
    <cellStyle name="Note 4 4 2 2 2 2 2" xfId="25469"/>
    <cellStyle name="Note 4 4 2 2 2 2 3" xfId="25470"/>
    <cellStyle name="Note 4 4 2 2 2 2 4" xfId="25471"/>
    <cellStyle name="Note 4 4 2 2 2 2 5" xfId="25472"/>
    <cellStyle name="Note 4 4 2 2 2 2 6" xfId="25473"/>
    <cellStyle name="Note 4 4 2 2 2 3" xfId="25474"/>
    <cellStyle name="Note 4 4 2 2 2 3 2" xfId="25475"/>
    <cellStyle name="Note 4 4 2 2 2 3 3" xfId="25476"/>
    <cellStyle name="Note 4 4 2 2 2 3 4" xfId="25477"/>
    <cellStyle name="Note 4 4 2 2 2 3 5" xfId="25478"/>
    <cellStyle name="Note 4 4 2 2 2 3 6" xfId="25479"/>
    <cellStyle name="Note 4 4 2 2 2 4" xfId="25480"/>
    <cellStyle name="Note 4 4 2 2 2 5" xfId="25481"/>
    <cellStyle name="Note 4 4 2 2 2 6" xfId="25482"/>
    <cellStyle name="Note 4 4 2 2 2 7" xfId="25483"/>
    <cellStyle name="Note 4 4 2 2 2 8" xfId="25484"/>
    <cellStyle name="Note 4 4 2 2 3" xfId="25485"/>
    <cellStyle name="Note 4 4 2 2 3 2" xfId="25486"/>
    <cellStyle name="Note 4 4 2 2 3 3" xfId="25487"/>
    <cellStyle name="Note 4 4 2 2 3 4" xfId="25488"/>
    <cellStyle name="Note 4 4 2 2 3 5" xfId="25489"/>
    <cellStyle name="Note 4 4 2 2 3 6" xfId="25490"/>
    <cellStyle name="Note 4 4 2 2 4" xfId="25491"/>
    <cellStyle name="Note 4 4 2 2 4 2" xfId="25492"/>
    <cellStyle name="Note 4 4 2 2 4 3" xfId="25493"/>
    <cellStyle name="Note 4 4 2 2 4 4" xfId="25494"/>
    <cellStyle name="Note 4 4 2 2 4 5" xfId="25495"/>
    <cellStyle name="Note 4 4 2 2 4 6" xfId="25496"/>
    <cellStyle name="Note 4 4 2 2 5" xfId="25497"/>
    <cellStyle name="Note 4 4 2 2 6" xfId="25498"/>
    <cellStyle name="Note 4 4 2 2 7" xfId="25499"/>
    <cellStyle name="Note 4 4 2 2 8" xfId="25500"/>
    <cellStyle name="Note 4 4 2 2 9" xfId="25501"/>
    <cellStyle name="Note 4 4 2 3" xfId="25502"/>
    <cellStyle name="Note 4 4 2 3 2" xfId="25503"/>
    <cellStyle name="Note 4 4 2 3 2 2" xfId="25504"/>
    <cellStyle name="Note 4 4 2 3 2 3" xfId="25505"/>
    <cellStyle name="Note 4 4 2 3 2 4" xfId="25506"/>
    <cellStyle name="Note 4 4 2 3 2 5" xfId="25507"/>
    <cellStyle name="Note 4 4 2 3 2 6" xfId="25508"/>
    <cellStyle name="Note 4 4 2 3 3" xfId="25509"/>
    <cellStyle name="Note 4 4 2 3 3 2" xfId="25510"/>
    <cellStyle name="Note 4 4 2 3 3 3" xfId="25511"/>
    <cellStyle name="Note 4 4 2 3 3 4" xfId="25512"/>
    <cellStyle name="Note 4 4 2 3 3 5" xfId="25513"/>
    <cellStyle name="Note 4 4 2 3 3 6" xfId="25514"/>
    <cellStyle name="Note 4 4 2 3 4" xfId="25515"/>
    <cellStyle name="Note 4 4 2 3 5" xfId="25516"/>
    <cellStyle name="Note 4 4 2 3 6" xfId="25517"/>
    <cellStyle name="Note 4 4 2 3 7" xfId="25518"/>
    <cellStyle name="Note 4 4 2 3 8" xfId="25519"/>
    <cellStyle name="Note 4 4 2 4" xfId="25520"/>
    <cellStyle name="Note 4 4 2 4 2" xfId="25521"/>
    <cellStyle name="Note 4 4 2 4 3" xfId="25522"/>
    <cellStyle name="Note 4 4 2 4 4" xfId="25523"/>
    <cellStyle name="Note 4 4 2 4 5" xfId="25524"/>
    <cellStyle name="Note 4 4 2 4 6" xfId="25525"/>
    <cellStyle name="Note 4 4 2 5" xfId="25526"/>
    <cellStyle name="Note 4 4 2 5 2" xfId="25527"/>
    <cellStyle name="Note 4 4 2 5 3" xfId="25528"/>
    <cellStyle name="Note 4 4 2 5 4" xfId="25529"/>
    <cellStyle name="Note 4 4 2 5 5" xfId="25530"/>
    <cellStyle name="Note 4 4 2 5 6" xfId="25531"/>
    <cellStyle name="Note 4 4 2 6" xfId="25532"/>
    <cellStyle name="Note 4 4 2 7" xfId="25533"/>
    <cellStyle name="Note 4 4 2 8" xfId="25534"/>
    <cellStyle name="Note 4 4 2 9" xfId="25535"/>
    <cellStyle name="Note 4 4 3" xfId="25536"/>
    <cellStyle name="Note 4 4 3 2" xfId="25537"/>
    <cellStyle name="Note 4 4 3 2 2" xfId="25538"/>
    <cellStyle name="Note 4 4 3 2 2 2" xfId="25539"/>
    <cellStyle name="Note 4 4 3 2 2 3" xfId="25540"/>
    <cellStyle name="Note 4 4 3 2 2 4" xfId="25541"/>
    <cellStyle name="Note 4 4 3 2 2 5" xfId="25542"/>
    <cellStyle name="Note 4 4 3 2 2 6" xfId="25543"/>
    <cellStyle name="Note 4 4 3 2 3" xfId="25544"/>
    <cellStyle name="Note 4 4 3 2 3 2" xfId="25545"/>
    <cellStyle name="Note 4 4 3 2 3 3" xfId="25546"/>
    <cellStyle name="Note 4 4 3 2 3 4" xfId="25547"/>
    <cellStyle name="Note 4 4 3 2 3 5" xfId="25548"/>
    <cellStyle name="Note 4 4 3 2 3 6" xfId="25549"/>
    <cellStyle name="Note 4 4 3 2 4" xfId="25550"/>
    <cellStyle name="Note 4 4 3 2 5" xfId="25551"/>
    <cellStyle name="Note 4 4 3 2 6" xfId="25552"/>
    <cellStyle name="Note 4 4 3 2 7" xfId="25553"/>
    <cellStyle name="Note 4 4 3 2 8" xfId="25554"/>
    <cellStyle name="Note 4 4 3 3" xfId="25555"/>
    <cellStyle name="Note 4 4 3 3 2" xfId="25556"/>
    <cellStyle name="Note 4 4 3 3 3" xfId="25557"/>
    <cellStyle name="Note 4 4 3 3 4" xfId="25558"/>
    <cellStyle name="Note 4 4 3 3 5" xfId="25559"/>
    <cellStyle name="Note 4 4 3 3 6" xfId="25560"/>
    <cellStyle name="Note 4 4 3 4" xfId="25561"/>
    <cellStyle name="Note 4 4 3 4 2" xfId="25562"/>
    <cellStyle name="Note 4 4 3 4 3" xfId="25563"/>
    <cellStyle name="Note 4 4 3 4 4" xfId="25564"/>
    <cellStyle name="Note 4 4 3 4 5" xfId="25565"/>
    <cellStyle name="Note 4 4 3 4 6" xfId="25566"/>
    <cellStyle name="Note 4 4 3 5" xfId="25567"/>
    <cellStyle name="Note 4 4 3 6" xfId="25568"/>
    <cellStyle name="Note 4 4 3 7" xfId="25569"/>
    <cellStyle name="Note 4 4 3 8" xfId="25570"/>
    <cellStyle name="Note 4 4 3 9" xfId="25571"/>
    <cellStyle name="Note 4 4 4" xfId="25572"/>
    <cellStyle name="Note 4 4 4 2" xfId="25573"/>
    <cellStyle name="Note 4 4 4 2 2" xfId="25574"/>
    <cellStyle name="Note 4 4 4 2 3" xfId="25575"/>
    <cellStyle name="Note 4 4 4 2 4" xfId="25576"/>
    <cellStyle name="Note 4 4 4 2 5" xfId="25577"/>
    <cellStyle name="Note 4 4 4 2 6" xfId="25578"/>
    <cellStyle name="Note 4 4 4 3" xfId="25579"/>
    <cellStyle name="Note 4 4 4 3 2" xfId="25580"/>
    <cellStyle name="Note 4 4 4 3 3" xfId="25581"/>
    <cellStyle name="Note 4 4 4 3 4" xfId="25582"/>
    <cellStyle name="Note 4 4 4 3 5" xfId="25583"/>
    <cellStyle name="Note 4 4 4 3 6" xfId="25584"/>
    <cellStyle name="Note 4 4 4 4" xfId="25585"/>
    <cellStyle name="Note 4 4 4 5" xfId="25586"/>
    <cellStyle name="Note 4 4 4 6" xfId="25587"/>
    <cellStyle name="Note 4 4 4 7" xfId="25588"/>
    <cellStyle name="Note 4 4 4 8" xfId="25589"/>
    <cellStyle name="Note 4 4 5" xfId="25590"/>
    <cellStyle name="Note 4 4 5 2" xfId="25591"/>
    <cellStyle name="Note 4 4 5 3" xfId="25592"/>
    <cellStyle name="Note 4 4 5 4" xfId="25593"/>
    <cellStyle name="Note 4 4 5 5" xfId="25594"/>
    <cellStyle name="Note 4 4 5 6" xfId="25595"/>
    <cellStyle name="Note 4 4 6" xfId="25596"/>
    <cellStyle name="Note 4 4 6 2" xfId="25597"/>
    <cellStyle name="Note 4 4 6 3" xfId="25598"/>
    <cellStyle name="Note 4 4 6 4" xfId="25599"/>
    <cellStyle name="Note 4 4 6 5" xfId="25600"/>
    <cellStyle name="Note 4 4 6 6" xfId="25601"/>
    <cellStyle name="Note 4 4 7" xfId="25602"/>
    <cellStyle name="Note 4 4 8" xfId="25603"/>
    <cellStyle name="Note 4 4 9" xfId="25604"/>
    <cellStyle name="Note 4 5" xfId="25605"/>
    <cellStyle name="Note 4 5 10" xfId="25606"/>
    <cellStyle name="Note 4 5 2" xfId="25607"/>
    <cellStyle name="Note 4 5 2 2" xfId="25608"/>
    <cellStyle name="Note 4 5 2 2 2" xfId="25609"/>
    <cellStyle name="Note 4 5 2 2 2 2" xfId="25610"/>
    <cellStyle name="Note 4 5 2 2 2 3" xfId="25611"/>
    <cellStyle name="Note 4 5 2 2 2 4" xfId="25612"/>
    <cellStyle name="Note 4 5 2 2 2 5" xfId="25613"/>
    <cellStyle name="Note 4 5 2 2 2 6" xfId="25614"/>
    <cellStyle name="Note 4 5 2 2 3" xfId="25615"/>
    <cellStyle name="Note 4 5 2 2 3 2" xfId="25616"/>
    <cellStyle name="Note 4 5 2 2 3 3" xfId="25617"/>
    <cellStyle name="Note 4 5 2 2 3 4" xfId="25618"/>
    <cellStyle name="Note 4 5 2 2 3 5" xfId="25619"/>
    <cellStyle name="Note 4 5 2 2 3 6" xfId="25620"/>
    <cellStyle name="Note 4 5 2 2 4" xfId="25621"/>
    <cellStyle name="Note 4 5 2 2 5" xfId="25622"/>
    <cellStyle name="Note 4 5 2 2 6" xfId="25623"/>
    <cellStyle name="Note 4 5 2 2 7" xfId="25624"/>
    <cellStyle name="Note 4 5 2 2 8" xfId="25625"/>
    <cellStyle name="Note 4 5 2 3" xfId="25626"/>
    <cellStyle name="Note 4 5 2 3 2" xfId="25627"/>
    <cellStyle name="Note 4 5 2 3 3" xfId="25628"/>
    <cellStyle name="Note 4 5 2 3 4" xfId="25629"/>
    <cellStyle name="Note 4 5 2 3 5" xfId="25630"/>
    <cellStyle name="Note 4 5 2 3 6" xfId="25631"/>
    <cellStyle name="Note 4 5 2 4" xfId="25632"/>
    <cellStyle name="Note 4 5 2 4 2" xfId="25633"/>
    <cellStyle name="Note 4 5 2 4 3" xfId="25634"/>
    <cellStyle name="Note 4 5 2 4 4" xfId="25635"/>
    <cellStyle name="Note 4 5 2 4 5" xfId="25636"/>
    <cellStyle name="Note 4 5 2 4 6" xfId="25637"/>
    <cellStyle name="Note 4 5 2 5" xfId="25638"/>
    <cellStyle name="Note 4 5 2 6" xfId="25639"/>
    <cellStyle name="Note 4 5 2 7" xfId="25640"/>
    <cellStyle name="Note 4 5 2 8" xfId="25641"/>
    <cellStyle name="Note 4 5 2 9" xfId="25642"/>
    <cellStyle name="Note 4 5 3" xfId="25643"/>
    <cellStyle name="Note 4 5 3 2" xfId="25644"/>
    <cellStyle name="Note 4 5 3 2 2" xfId="25645"/>
    <cellStyle name="Note 4 5 3 2 3" xfId="25646"/>
    <cellStyle name="Note 4 5 3 2 4" xfId="25647"/>
    <cellStyle name="Note 4 5 3 2 5" xfId="25648"/>
    <cellStyle name="Note 4 5 3 2 6" xfId="25649"/>
    <cellStyle name="Note 4 5 3 3" xfId="25650"/>
    <cellStyle name="Note 4 5 3 3 2" xfId="25651"/>
    <cellStyle name="Note 4 5 3 3 3" xfId="25652"/>
    <cellStyle name="Note 4 5 3 3 4" xfId="25653"/>
    <cellStyle name="Note 4 5 3 3 5" xfId="25654"/>
    <cellStyle name="Note 4 5 3 3 6" xfId="25655"/>
    <cellStyle name="Note 4 5 3 4" xfId="25656"/>
    <cellStyle name="Note 4 5 3 5" xfId="25657"/>
    <cellStyle name="Note 4 5 3 6" xfId="25658"/>
    <cellStyle name="Note 4 5 3 7" xfId="25659"/>
    <cellStyle name="Note 4 5 3 8" xfId="25660"/>
    <cellStyle name="Note 4 5 4" xfId="25661"/>
    <cellStyle name="Note 4 5 4 2" xfId="25662"/>
    <cellStyle name="Note 4 5 4 3" xfId="25663"/>
    <cellStyle name="Note 4 5 4 4" xfId="25664"/>
    <cellStyle name="Note 4 5 4 5" xfId="25665"/>
    <cellStyle name="Note 4 5 4 6" xfId="25666"/>
    <cellStyle name="Note 4 5 5" xfId="25667"/>
    <cellStyle name="Note 4 5 5 2" xfId="25668"/>
    <cellStyle name="Note 4 5 5 3" xfId="25669"/>
    <cellStyle name="Note 4 5 5 4" xfId="25670"/>
    <cellStyle name="Note 4 5 5 5" xfId="25671"/>
    <cellStyle name="Note 4 5 5 6" xfId="25672"/>
    <cellStyle name="Note 4 5 6" xfId="25673"/>
    <cellStyle name="Note 4 5 7" xfId="25674"/>
    <cellStyle name="Note 4 5 8" xfId="25675"/>
    <cellStyle name="Note 4 5 9" xfId="25676"/>
    <cellStyle name="Note 4 6" xfId="25677"/>
    <cellStyle name="Note 4 6 2" xfId="25678"/>
    <cellStyle name="Note 4 6 2 2" xfId="25679"/>
    <cellStyle name="Note 4 6 2 2 2" xfId="25680"/>
    <cellStyle name="Note 4 6 2 2 3" xfId="25681"/>
    <cellStyle name="Note 4 6 2 2 4" xfId="25682"/>
    <cellStyle name="Note 4 6 2 2 5" xfId="25683"/>
    <cellStyle name="Note 4 6 2 2 6" xfId="25684"/>
    <cellStyle name="Note 4 6 2 3" xfId="25685"/>
    <cellStyle name="Note 4 6 2 3 2" xfId="25686"/>
    <cellStyle name="Note 4 6 2 3 3" xfId="25687"/>
    <cellStyle name="Note 4 6 2 3 4" xfId="25688"/>
    <cellStyle name="Note 4 6 2 3 5" xfId="25689"/>
    <cellStyle name="Note 4 6 2 3 6" xfId="25690"/>
    <cellStyle name="Note 4 6 2 4" xfId="25691"/>
    <cellStyle name="Note 4 6 2 5" xfId="25692"/>
    <cellStyle name="Note 4 6 2 6" xfId="25693"/>
    <cellStyle name="Note 4 6 2 7" xfId="25694"/>
    <cellStyle name="Note 4 6 2 8" xfId="25695"/>
    <cellStyle name="Note 4 6 3" xfId="25696"/>
    <cellStyle name="Note 4 6 3 2" xfId="25697"/>
    <cellStyle name="Note 4 6 3 3" xfId="25698"/>
    <cellStyle name="Note 4 6 3 4" xfId="25699"/>
    <cellStyle name="Note 4 6 3 5" xfId="25700"/>
    <cellStyle name="Note 4 6 3 6" xfId="25701"/>
    <cellStyle name="Note 4 6 4" xfId="25702"/>
    <cellStyle name="Note 4 6 4 2" xfId="25703"/>
    <cellStyle name="Note 4 6 4 3" xfId="25704"/>
    <cellStyle name="Note 4 6 4 4" xfId="25705"/>
    <cellStyle name="Note 4 6 4 5" xfId="25706"/>
    <cellStyle name="Note 4 6 4 6" xfId="25707"/>
    <cellStyle name="Note 4 6 5" xfId="25708"/>
    <cellStyle name="Note 4 6 6" xfId="25709"/>
    <cellStyle name="Note 4 6 7" xfId="25710"/>
    <cellStyle name="Note 4 6 8" xfId="25711"/>
    <cellStyle name="Note 4 6 9" xfId="25712"/>
    <cellStyle name="Note 4 7" xfId="25713"/>
    <cellStyle name="Note 4 7 2" xfId="25714"/>
    <cellStyle name="Note 4 7 2 2" xfId="25715"/>
    <cellStyle name="Note 4 7 2 3" xfId="25716"/>
    <cellStyle name="Note 4 7 2 4" xfId="25717"/>
    <cellStyle name="Note 4 7 2 5" xfId="25718"/>
    <cellStyle name="Note 4 7 2 6" xfId="25719"/>
    <cellStyle name="Note 4 7 3" xfId="25720"/>
    <cellStyle name="Note 4 7 3 2" xfId="25721"/>
    <cellStyle name="Note 4 7 3 3" xfId="25722"/>
    <cellStyle name="Note 4 7 3 4" xfId="25723"/>
    <cellStyle name="Note 4 7 3 5" xfId="25724"/>
    <cellStyle name="Note 4 7 3 6" xfId="25725"/>
    <cellStyle name="Note 4 7 4" xfId="25726"/>
    <cellStyle name="Note 4 7 5" xfId="25727"/>
    <cellStyle name="Note 4 7 6" xfId="25728"/>
    <cellStyle name="Note 4 7 7" xfId="25729"/>
    <cellStyle name="Note 4 7 8" xfId="25730"/>
    <cellStyle name="Note 4 8" xfId="25731"/>
    <cellStyle name="Note 4 8 2" xfId="25732"/>
    <cellStyle name="Note 4 8 3" xfId="25733"/>
    <cellStyle name="Note 4 8 4" xfId="25734"/>
    <cellStyle name="Note 4 8 5" xfId="25735"/>
    <cellStyle name="Note 4 8 6" xfId="25736"/>
    <cellStyle name="Note 4 9" xfId="25737"/>
    <cellStyle name="Note 4 9 2" xfId="25738"/>
    <cellStyle name="Note 4 9 3" xfId="25739"/>
    <cellStyle name="Note 4 9 4" xfId="25740"/>
    <cellStyle name="Note 4 9 5" xfId="25741"/>
    <cellStyle name="Note 4 9 6" xfId="25742"/>
    <cellStyle name="Note 5" xfId="25743"/>
    <cellStyle name="Note 5 10" xfId="25744"/>
    <cellStyle name="Note 5 11" xfId="25745"/>
    <cellStyle name="Note 5 12" xfId="25746"/>
    <cellStyle name="Note 5 13" xfId="25747"/>
    <cellStyle name="Note 5 2" xfId="25748"/>
    <cellStyle name="Note 5 2 10" xfId="25749"/>
    <cellStyle name="Note 5 2 11" xfId="25750"/>
    <cellStyle name="Note 5 2 12" xfId="25751"/>
    <cellStyle name="Note 5 2 2" xfId="25752"/>
    <cellStyle name="Note 5 2 2 10" xfId="25753"/>
    <cellStyle name="Note 5 2 2 11" xfId="25754"/>
    <cellStyle name="Note 5 2 2 2" xfId="25755"/>
    <cellStyle name="Note 5 2 2 2 10" xfId="25756"/>
    <cellStyle name="Note 5 2 2 2 2" xfId="25757"/>
    <cellStyle name="Note 5 2 2 2 2 2" xfId="25758"/>
    <cellStyle name="Note 5 2 2 2 2 2 2" xfId="25759"/>
    <cellStyle name="Note 5 2 2 2 2 2 2 2" xfId="25760"/>
    <cellStyle name="Note 5 2 2 2 2 2 2 3" xfId="25761"/>
    <cellStyle name="Note 5 2 2 2 2 2 2 4" xfId="25762"/>
    <cellStyle name="Note 5 2 2 2 2 2 2 5" xfId="25763"/>
    <cellStyle name="Note 5 2 2 2 2 2 2 6" xfId="25764"/>
    <cellStyle name="Note 5 2 2 2 2 2 3" xfId="25765"/>
    <cellStyle name="Note 5 2 2 2 2 2 3 2" xfId="25766"/>
    <cellStyle name="Note 5 2 2 2 2 2 3 3" xfId="25767"/>
    <cellStyle name="Note 5 2 2 2 2 2 3 4" xfId="25768"/>
    <cellStyle name="Note 5 2 2 2 2 2 3 5" xfId="25769"/>
    <cellStyle name="Note 5 2 2 2 2 2 3 6" xfId="25770"/>
    <cellStyle name="Note 5 2 2 2 2 2 4" xfId="25771"/>
    <cellStyle name="Note 5 2 2 2 2 2 5" xfId="25772"/>
    <cellStyle name="Note 5 2 2 2 2 2 6" xfId="25773"/>
    <cellStyle name="Note 5 2 2 2 2 2 7" xfId="25774"/>
    <cellStyle name="Note 5 2 2 2 2 2 8" xfId="25775"/>
    <cellStyle name="Note 5 2 2 2 2 3" xfId="25776"/>
    <cellStyle name="Note 5 2 2 2 2 3 2" xfId="25777"/>
    <cellStyle name="Note 5 2 2 2 2 3 3" xfId="25778"/>
    <cellStyle name="Note 5 2 2 2 2 3 4" xfId="25779"/>
    <cellStyle name="Note 5 2 2 2 2 3 5" xfId="25780"/>
    <cellStyle name="Note 5 2 2 2 2 3 6" xfId="25781"/>
    <cellStyle name="Note 5 2 2 2 2 4" xfId="25782"/>
    <cellStyle name="Note 5 2 2 2 2 4 2" xfId="25783"/>
    <cellStyle name="Note 5 2 2 2 2 4 3" xfId="25784"/>
    <cellStyle name="Note 5 2 2 2 2 4 4" xfId="25785"/>
    <cellStyle name="Note 5 2 2 2 2 4 5" xfId="25786"/>
    <cellStyle name="Note 5 2 2 2 2 4 6" xfId="25787"/>
    <cellStyle name="Note 5 2 2 2 2 5" xfId="25788"/>
    <cellStyle name="Note 5 2 2 2 2 6" xfId="25789"/>
    <cellStyle name="Note 5 2 2 2 2 7" xfId="25790"/>
    <cellStyle name="Note 5 2 2 2 2 8" xfId="25791"/>
    <cellStyle name="Note 5 2 2 2 2 9" xfId="25792"/>
    <cellStyle name="Note 5 2 2 2 3" xfId="25793"/>
    <cellStyle name="Note 5 2 2 2 3 2" xfId="25794"/>
    <cellStyle name="Note 5 2 2 2 3 2 2" xfId="25795"/>
    <cellStyle name="Note 5 2 2 2 3 2 3" xfId="25796"/>
    <cellStyle name="Note 5 2 2 2 3 2 4" xfId="25797"/>
    <cellStyle name="Note 5 2 2 2 3 2 5" xfId="25798"/>
    <cellStyle name="Note 5 2 2 2 3 2 6" xfId="25799"/>
    <cellStyle name="Note 5 2 2 2 3 3" xfId="25800"/>
    <cellStyle name="Note 5 2 2 2 3 3 2" xfId="25801"/>
    <cellStyle name="Note 5 2 2 2 3 3 3" xfId="25802"/>
    <cellStyle name="Note 5 2 2 2 3 3 4" xfId="25803"/>
    <cellStyle name="Note 5 2 2 2 3 3 5" xfId="25804"/>
    <cellStyle name="Note 5 2 2 2 3 3 6" xfId="25805"/>
    <cellStyle name="Note 5 2 2 2 3 4" xfId="25806"/>
    <cellStyle name="Note 5 2 2 2 3 5" xfId="25807"/>
    <cellStyle name="Note 5 2 2 2 3 6" xfId="25808"/>
    <cellStyle name="Note 5 2 2 2 3 7" xfId="25809"/>
    <cellStyle name="Note 5 2 2 2 3 8" xfId="25810"/>
    <cellStyle name="Note 5 2 2 2 4" xfId="25811"/>
    <cellStyle name="Note 5 2 2 2 4 2" xfId="25812"/>
    <cellStyle name="Note 5 2 2 2 4 3" xfId="25813"/>
    <cellStyle name="Note 5 2 2 2 4 4" xfId="25814"/>
    <cellStyle name="Note 5 2 2 2 4 5" xfId="25815"/>
    <cellStyle name="Note 5 2 2 2 4 6" xfId="25816"/>
    <cellStyle name="Note 5 2 2 2 5" xfId="25817"/>
    <cellStyle name="Note 5 2 2 2 5 2" xfId="25818"/>
    <cellStyle name="Note 5 2 2 2 5 3" xfId="25819"/>
    <cellStyle name="Note 5 2 2 2 5 4" xfId="25820"/>
    <cellStyle name="Note 5 2 2 2 5 5" xfId="25821"/>
    <cellStyle name="Note 5 2 2 2 5 6" xfId="25822"/>
    <cellStyle name="Note 5 2 2 2 6" xfId="25823"/>
    <cellStyle name="Note 5 2 2 2 7" xfId="25824"/>
    <cellStyle name="Note 5 2 2 2 8" xfId="25825"/>
    <cellStyle name="Note 5 2 2 2 9" xfId="25826"/>
    <cellStyle name="Note 5 2 2 3" xfId="25827"/>
    <cellStyle name="Note 5 2 2 3 2" xfId="25828"/>
    <cellStyle name="Note 5 2 2 3 2 2" xfId="25829"/>
    <cellStyle name="Note 5 2 2 3 2 2 2" xfId="25830"/>
    <cellStyle name="Note 5 2 2 3 2 2 3" xfId="25831"/>
    <cellStyle name="Note 5 2 2 3 2 2 4" xfId="25832"/>
    <cellStyle name="Note 5 2 2 3 2 2 5" xfId="25833"/>
    <cellStyle name="Note 5 2 2 3 2 2 6" xfId="25834"/>
    <cellStyle name="Note 5 2 2 3 2 3" xfId="25835"/>
    <cellStyle name="Note 5 2 2 3 2 3 2" xfId="25836"/>
    <cellStyle name="Note 5 2 2 3 2 3 3" xfId="25837"/>
    <cellStyle name="Note 5 2 2 3 2 3 4" xfId="25838"/>
    <cellStyle name="Note 5 2 2 3 2 3 5" xfId="25839"/>
    <cellStyle name="Note 5 2 2 3 2 3 6" xfId="25840"/>
    <cellStyle name="Note 5 2 2 3 2 4" xfId="25841"/>
    <cellStyle name="Note 5 2 2 3 2 5" xfId="25842"/>
    <cellStyle name="Note 5 2 2 3 2 6" xfId="25843"/>
    <cellStyle name="Note 5 2 2 3 2 7" xfId="25844"/>
    <cellStyle name="Note 5 2 2 3 2 8" xfId="25845"/>
    <cellStyle name="Note 5 2 2 3 3" xfId="25846"/>
    <cellStyle name="Note 5 2 2 3 3 2" xfId="25847"/>
    <cellStyle name="Note 5 2 2 3 3 3" xfId="25848"/>
    <cellStyle name="Note 5 2 2 3 3 4" xfId="25849"/>
    <cellStyle name="Note 5 2 2 3 3 5" xfId="25850"/>
    <cellStyle name="Note 5 2 2 3 3 6" xfId="25851"/>
    <cellStyle name="Note 5 2 2 3 4" xfId="25852"/>
    <cellStyle name="Note 5 2 2 3 4 2" xfId="25853"/>
    <cellStyle name="Note 5 2 2 3 4 3" xfId="25854"/>
    <cellStyle name="Note 5 2 2 3 4 4" xfId="25855"/>
    <cellStyle name="Note 5 2 2 3 4 5" xfId="25856"/>
    <cellStyle name="Note 5 2 2 3 4 6" xfId="25857"/>
    <cellStyle name="Note 5 2 2 3 5" xfId="25858"/>
    <cellStyle name="Note 5 2 2 3 6" xfId="25859"/>
    <cellStyle name="Note 5 2 2 3 7" xfId="25860"/>
    <cellStyle name="Note 5 2 2 3 8" xfId="25861"/>
    <cellStyle name="Note 5 2 2 3 9" xfId="25862"/>
    <cellStyle name="Note 5 2 2 4" xfId="25863"/>
    <cellStyle name="Note 5 2 2 4 2" xfId="25864"/>
    <cellStyle name="Note 5 2 2 4 2 2" xfId="25865"/>
    <cellStyle name="Note 5 2 2 4 2 3" xfId="25866"/>
    <cellStyle name="Note 5 2 2 4 2 4" xfId="25867"/>
    <cellStyle name="Note 5 2 2 4 2 5" xfId="25868"/>
    <cellStyle name="Note 5 2 2 4 2 6" xfId="25869"/>
    <cellStyle name="Note 5 2 2 4 3" xfId="25870"/>
    <cellStyle name="Note 5 2 2 4 3 2" xfId="25871"/>
    <cellStyle name="Note 5 2 2 4 3 3" xfId="25872"/>
    <cellStyle name="Note 5 2 2 4 3 4" xfId="25873"/>
    <cellStyle name="Note 5 2 2 4 3 5" xfId="25874"/>
    <cellStyle name="Note 5 2 2 4 3 6" xfId="25875"/>
    <cellStyle name="Note 5 2 2 4 4" xfId="25876"/>
    <cellStyle name="Note 5 2 2 4 5" xfId="25877"/>
    <cellStyle name="Note 5 2 2 4 6" xfId="25878"/>
    <cellStyle name="Note 5 2 2 4 7" xfId="25879"/>
    <cellStyle name="Note 5 2 2 4 8" xfId="25880"/>
    <cellStyle name="Note 5 2 2 5" xfId="25881"/>
    <cellStyle name="Note 5 2 2 5 2" xfId="25882"/>
    <cellStyle name="Note 5 2 2 5 3" xfId="25883"/>
    <cellStyle name="Note 5 2 2 5 4" xfId="25884"/>
    <cellStyle name="Note 5 2 2 5 5" xfId="25885"/>
    <cellStyle name="Note 5 2 2 5 6" xfId="25886"/>
    <cellStyle name="Note 5 2 2 6" xfId="25887"/>
    <cellStyle name="Note 5 2 2 6 2" xfId="25888"/>
    <cellStyle name="Note 5 2 2 6 3" xfId="25889"/>
    <cellStyle name="Note 5 2 2 6 4" xfId="25890"/>
    <cellStyle name="Note 5 2 2 6 5" xfId="25891"/>
    <cellStyle name="Note 5 2 2 6 6" xfId="25892"/>
    <cellStyle name="Note 5 2 2 7" xfId="25893"/>
    <cellStyle name="Note 5 2 2 8" xfId="25894"/>
    <cellStyle name="Note 5 2 2 9" xfId="25895"/>
    <cellStyle name="Note 5 2 3" xfId="25896"/>
    <cellStyle name="Note 5 2 3 10" xfId="25897"/>
    <cellStyle name="Note 5 2 3 2" xfId="25898"/>
    <cellStyle name="Note 5 2 3 2 2" xfId="25899"/>
    <cellStyle name="Note 5 2 3 2 2 2" xfId="25900"/>
    <cellStyle name="Note 5 2 3 2 2 2 2" xfId="25901"/>
    <cellStyle name="Note 5 2 3 2 2 2 3" xfId="25902"/>
    <cellStyle name="Note 5 2 3 2 2 2 4" xfId="25903"/>
    <cellStyle name="Note 5 2 3 2 2 2 5" xfId="25904"/>
    <cellStyle name="Note 5 2 3 2 2 2 6" xfId="25905"/>
    <cellStyle name="Note 5 2 3 2 2 3" xfId="25906"/>
    <cellStyle name="Note 5 2 3 2 2 3 2" xfId="25907"/>
    <cellStyle name="Note 5 2 3 2 2 3 3" xfId="25908"/>
    <cellStyle name="Note 5 2 3 2 2 3 4" xfId="25909"/>
    <cellStyle name="Note 5 2 3 2 2 3 5" xfId="25910"/>
    <cellStyle name="Note 5 2 3 2 2 3 6" xfId="25911"/>
    <cellStyle name="Note 5 2 3 2 2 4" xfId="25912"/>
    <cellStyle name="Note 5 2 3 2 2 5" xfId="25913"/>
    <cellStyle name="Note 5 2 3 2 2 6" xfId="25914"/>
    <cellStyle name="Note 5 2 3 2 2 7" xfId="25915"/>
    <cellStyle name="Note 5 2 3 2 2 8" xfId="25916"/>
    <cellStyle name="Note 5 2 3 2 3" xfId="25917"/>
    <cellStyle name="Note 5 2 3 2 3 2" xfId="25918"/>
    <cellStyle name="Note 5 2 3 2 3 3" xfId="25919"/>
    <cellStyle name="Note 5 2 3 2 3 4" xfId="25920"/>
    <cellStyle name="Note 5 2 3 2 3 5" xfId="25921"/>
    <cellStyle name="Note 5 2 3 2 3 6" xfId="25922"/>
    <cellStyle name="Note 5 2 3 2 4" xfId="25923"/>
    <cellStyle name="Note 5 2 3 2 4 2" xfId="25924"/>
    <cellStyle name="Note 5 2 3 2 4 3" xfId="25925"/>
    <cellStyle name="Note 5 2 3 2 4 4" xfId="25926"/>
    <cellStyle name="Note 5 2 3 2 4 5" xfId="25927"/>
    <cellStyle name="Note 5 2 3 2 4 6" xfId="25928"/>
    <cellStyle name="Note 5 2 3 2 5" xfId="25929"/>
    <cellStyle name="Note 5 2 3 2 6" xfId="25930"/>
    <cellStyle name="Note 5 2 3 2 7" xfId="25931"/>
    <cellStyle name="Note 5 2 3 2 8" xfId="25932"/>
    <cellStyle name="Note 5 2 3 2 9" xfId="25933"/>
    <cellStyle name="Note 5 2 3 3" xfId="25934"/>
    <cellStyle name="Note 5 2 3 3 2" xfId="25935"/>
    <cellStyle name="Note 5 2 3 3 2 2" xfId="25936"/>
    <cellStyle name="Note 5 2 3 3 2 3" xfId="25937"/>
    <cellStyle name="Note 5 2 3 3 2 4" xfId="25938"/>
    <cellStyle name="Note 5 2 3 3 2 5" xfId="25939"/>
    <cellStyle name="Note 5 2 3 3 2 6" xfId="25940"/>
    <cellStyle name="Note 5 2 3 3 3" xfId="25941"/>
    <cellStyle name="Note 5 2 3 3 3 2" xfId="25942"/>
    <cellStyle name="Note 5 2 3 3 3 3" xfId="25943"/>
    <cellStyle name="Note 5 2 3 3 3 4" xfId="25944"/>
    <cellStyle name="Note 5 2 3 3 3 5" xfId="25945"/>
    <cellStyle name="Note 5 2 3 3 3 6" xfId="25946"/>
    <cellStyle name="Note 5 2 3 3 4" xfId="25947"/>
    <cellStyle name="Note 5 2 3 3 5" xfId="25948"/>
    <cellStyle name="Note 5 2 3 3 6" xfId="25949"/>
    <cellStyle name="Note 5 2 3 3 7" xfId="25950"/>
    <cellStyle name="Note 5 2 3 3 8" xfId="25951"/>
    <cellStyle name="Note 5 2 3 4" xfId="25952"/>
    <cellStyle name="Note 5 2 3 4 2" xfId="25953"/>
    <cellStyle name="Note 5 2 3 4 3" xfId="25954"/>
    <cellStyle name="Note 5 2 3 4 4" xfId="25955"/>
    <cellStyle name="Note 5 2 3 4 5" xfId="25956"/>
    <cellStyle name="Note 5 2 3 4 6" xfId="25957"/>
    <cellStyle name="Note 5 2 3 5" xfId="25958"/>
    <cellStyle name="Note 5 2 3 5 2" xfId="25959"/>
    <cellStyle name="Note 5 2 3 5 3" xfId="25960"/>
    <cellStyle name="Note 5 2 3 5 4" xfId="25961"/>
    <cellStyle name="Note 5 2 3 5 5" xfId="25962"/>
    <cellStyle name="Note 5 2 3 5 6" xfId="25963"/>
    <cellStyle name="Note 5 2 3 6" xfId="25964"/>
    <cellStyle name="Note 5 2 3 7" xfId="25965"/>
    <cellStyle name="Note 5 2 3 8" xfId="25966"/>
    <cellStyle name="Note 5 2 3 9" xfId="25967"/>
    <cellStyle name="Note 5 2 4" xfId="25968"/>
    <cellStyle name="Note 5 2 4 2" xfId="25969"/>
    <cellStyle name="Note 5 2 4 2 2" xfId="25970"/>
    <cellStyle name="Note 5 2 4 2 2 2" xfId="25971"/>
    <cellStyle name="Note 5 2 4 2 2 3" xfId="25972"/>
    <cellStyle name="Note 5 2 4 2 2 4" xfId="25973"/>
    <cellStyle name="Note 5 2 4 2 2 5" xfId="25974"/>
    <cellStyle name="Note 5 2 4 2 2 6" xfId="25975"/>
    <cellStyle name="Note 5 2 4 2 3" xfId="25976"/>
    <cellStyle name="Note 5 2 4 2 3 2" xfId="25977"/>
    <cellStyle name="Note 5 2 4 2 3 3" xfId="25978"/>
    <cellStyle name="Note 5 2 4 2 3 4" xfId="25979"/>
    <cellStyle name="Note 5 2 4 2 3 5" xfId="25980"/>
    <cellStyle name="Note 5 2 4 2 3 6" xfId="25981"/>
    <cellStyle name="Note 5 2 4 2 4" xfId="25982"/>
    <cellStyle name="Note 5 2 4 2 5" xfId="25983"/>
    <cellStyle name="Note 5 2 4 2 6" xfId="25984"/>
    <cellStyle name="Note 5 2 4 2 7" xfId="25985"/>
    <cellStyle name="Note 5 2 4 2 8" xfId="25986"/>
    <cellStyle name="Note 5 2 4 3" xfId="25987"/>
    <cellStyle name="Note 5 2 4 3 2" xfId="25988"/>
    <cellStyle name="Note 5 2 4 3 3" xfId="25989"/>
    <cellStyle name="Note 5 2 4 3 4" xfId="25990"/>
    <cellStyle name="Note 5 2 4 3 5" xfId="25991"/>
    <cellStyle name="Note 5 2 4 3 6" xfId="25992"/>
    <cellStyle name="Note 5 2 4 4" xfId="25993"/>
    <cellStyle name="Note 5 2 4 4 2" xfId="25994"/>
    <cellStyle name="Note 5 2 4 4 3" xfId="25995"/>
    <cellStyle name="Note 5 2 4 4 4" xfId="25996"/>
    <cellStyle name="Note 5 2 4 4 5" xfId="25997"/>
    <cellStyle name="Note 5 2 4 4 6" xfId="25998"/>
    <cellStyle name="Note 5 2 4 5" xfId="25999"/>
    <cellStyle name="Note 5 2 4 6" xfId="26000"/>
    <cellStyle name="Note 5 2 4 7" xfId="26001"/>
    <cellStyle name="Note 5 2 4 8" xfId="26002"/>
    <cellStyle name="Note 5 2 4 9" xfId="26003"/>
    <cellStyle name="Note 5 2 5" xfId="26004"/>
    <cellStyle name="Note 5 2 5 2" xfId="26005"/>
    <cellStyle name="Note 5 2 5 2 2" xfId="26006"/>
    <cellStyle name="Note 5 2 5 2 3" xfId="26007"/>
    <cellStyle name="Note 5 2 5 2 4" xfId="26008"/>
    <cellStyle name="Note 5 2 5 2 5" xfId="26009"/>
    <cellStyle name="Note 5 2 5 2 6" xfId="26010"/>
    <cellStyle name="Note 5 2 5 3" xfId="26011"/>
    <cellStyle name="Note 5 2 5 3 2" xfId="26012"/>
    <cellStyle name="Note 5 2 5 3 3" xfId="26013"/>
    <cellStyle name="Note 5 2 5 3 4" xfId="26014"/>
    <cellStyle name="Note 5 2 5 3 5" xfId="26015"/>
    <cellStyle name="Note 5 2 5 3 6" xfId="26016"/>
    <cellStyle name="Note 5 2 5 4" xfId="26017"/>
    <cellStyle name="Note 5 2 5 5" xfId="26018"/>
    <cellStyle name="Note 5 2 5 6" xfId="26019"/>
    <cellStyle name="Note 5 2 5 7" xfId="26020"/>
    <cellStyle name="Note 5 2 5 8" xfId="26021"/>
    <cellStyle name="Note 5 2 6" xfId="26022"/>
    <cellStyle name="Note 5 2 6 2" xfId="26023"/>
    <cellStyle name="Note 5 2 6 3" xfId="26024"/>
    <cellStyle name="Note 5 2 6 4" xfId="26025"/>
    <cellStyle name="Note 5 2 6 5" xfId="26026"/>
    <cellStyle name="Note 5 2 6 6" xfId="26027"/>
    <cellStyle name="Note 5 2 7" xfId="26028"/>
    <cellStyle name="Note 5 2 7 2" xfId="26029"/>
    <cellStyle name="Note 5 2 7 3" xfId="26030"/>
    <cellStyle name="Note 5 2 7 4" xfId="26031"/>
    <cellStyle name="Note 5 2 7 5" xfId="26032"/>
    <cellStyle name="Note 5 2 7 6" xfId="26033"/>
    <cellStyle name="Note 5 2 8" xfId="26034"/>
    <cellStyle name="Note 5 2 9" xfId="26035"/>
    <cellStyle name="Note 5 3" xfId="26036"/>
    <cellStyle name="Note 5 3 10" xfId="26037"/>
    <cellStyle name="Note 5 3 11" xfId="26038"/>
    <cellStyle name="Note 5 3 2" xfId="26039"/>
    <cellStyle name="Note 5 3 2 10" xfId="26040"/>
    <cellStyle name="Note 5 3 2 2" xfId="26041"/>
    <cellStyle name="Note 5 3 2 2 2" xfId="26042"/>
    <cellStyle name="Note 5 3 2 2 2 2" xfId="26043"/>
    <cellStyle name="Note 5 3 2 2 2 2 2" xfId="26044"/>
    <cellStyle name="Note 5 3 2 2 2 2 3" xfId="26045"/>
    <cellStyle name="Note 5 3 2 2 2 2 4" xfId="26046"/>
    <cellStyle name="Note 5 3 2 2 2 2 5" xfId="26047"/>
    <cellStyle name="Note 5 3 2 2 2 2 6" xfId="26048"/>
    <cellStyle name="Note 5 3 2 2 2 3" xfId="26049"/>
    <cellStyle name="Note 5 3 2 2 2 3 2" xfId="26050"/>
    <cellStyle name="Note 5 3 2 2 2 3 3" xfId="26051"/>
    <cellStyle name="Note 5 3 2 2 2 3 4" xfId="26052"/>
    <cellStyle name="Note 5 3 2 2 2 3 5" xfId="26053"/>
    <cellStyle name="Note 5 3 2 2 2 3 6" xfId="26054"/>
    <cellStyle name="Note 5 3 2 2 2 4" xfId="26055"/>
    <cellStyle name="Note 5 3 2 2 2 5" xfId="26056"/>
    <cellStyle name="Note 5 3 2 2 2 6" xfId="26057"/>
    <cellStyle name="Note 5 3 2 2 2 7" xfId="26058"/>
    <cellStyle name="Note 5 3 2 2 2 8" xfId="26059"/>
    <cellStyle name="Note 5 3 2 2 3" xfId="26060"/>
    <cellStyle name="Note 5 3 2 2 3 2" xfId="26061"/>
    <cellStyle name="Note 5 3 2 2 3 3" xfId="26062"/>
    <cellStyle name="Note 5 3 2 2 3 4" xfId="26063"/>
    <cellStyle name="Note 5 3 2 2 3 5" xfId="26064"/>
    <cellStyle name="Note 5 3 2 2 3 6" xfId="26065"/>
    <cellStyle name="Note 5 3 2 2 4" xfId="26066"/>
    <cellStyle name="Note 5 3 2 2 4 2" xfId="26067"/>
    <cellStyle name="Note 5 3 2 2 4 3" xfId="26068"/>
    <cellStyle name="Note 5 3 2 2 4 4" xfId="26069"/>
    <cellStyle name="Note 5 3 2 2 4 5" xfId="26070"/>
    <cellStyle name="Note 5 3 2 2 4 6" xfId="26071"/>
    <cellStyle name="Note 5 3 2 2 5" xfId="26072"/>
    <cellStyle name="Note 5 3 2 2 6" xfId="26073"/>
    <cellStyle name="Note 5 3 2 2 7" xfId="26074"/>
    <cellStyle name="Note 5 3 2 2 8" xfId="26075"/>
    <cellStyle name="Note 5 3 2 2 9" xfId="26076"/>
    <cellStyle name="Note 5 3 2 3" xfId="26077"/>
    <cellStyle name="Note 5 3 2 3 2" xfId="26078"/>
    <cellStyle name="Note 5 3 2 3 2 2" xfId="26079"/>
    <cellStyle name="Note 5 3 2 3 2 3" xfId="26080"/>
    <cellStyle name="Note 5 3 2 3 2 4" xfId="26081"/>
    <cellStyle name="Note 5 3 2 3 2 5" xfId="26082"/>
    <cellStyle name="Note 5 3 2 3 2 6" xfId="26083"/>
    <cellStyle name="Note 5 3 2 3 3" xfId="26084"/>
    <cellStyle name="Note 5 3 2 3 3 2" xfId="26085"/>
    <cellStyle name="Note 5 3 2 3 3 3" xfId="26086"/>
    <cellStyle name="Note 5 3 2 3 3 4" xfId="26087"/>
    <cellStyle name="Note 5 3 2 3 3 5" xfId="26088"/>
    <cellStyle name="Note 5 3 2 3 3 6" xfId="26089"/>
    <cellStyle name="Note 5 3 2 3 4" xfId="26090"/>
    <cellStyle name="Note 5 3 2 3 5" xfId="26091"/>
    <cellStyle name="Note 5 3 2 3 6" xfId="26092"/>
    <cellStyle name="Note 5 3 2 3 7" xfId="26093"/>
    <cellStyle name="Note 5 3 2 3 8" xfId="26094"/>
    <cellStyle name="Note 5 3 2 4" xfId="26095"/>
    <cellStyle name="Note 5 3 2 4 2" xfId="26096"/>
    <cellStyle name="Note 5 3 2 4 3" xfId="26097"/>
    <cellStyle name="Note 5 3 2 4 4" xfId="26098"/>
    <cellStyle name="Note 5 3 2 4 5" xfId="26099"/>
    <cellStyle name="Note 5 3 2 4 6" xfId="26100"/>
    <cellStyle name="Note 5 3 2 5" xfId="26101"/>
    <cellStyle name="Note 5 3 2 5 2" xfId="26102"/>
    <cellStyle name="Note 5 3 2 5 3" xfId="26103"/>
    <cellStyle name="Note 5 3 2 5 4" xfId="26104"/>
    <cellStyle name="Note 5 3 2 5 5" xfId="26105"/>
    <cellStyle name="Note 5 3 2 5 6" xfId="26106"/>
    <cellStyle name="Note 5 3 2 6" xfId="26107"/>
    <cellStyle name="Note 5 3 2 7" xfId="26108"/>
    <cellStyle name="Note 5 3 2 8" xfId="26109"/>
    <cellStyle name="Note 5 3 2 9" xfId="26110"/>
    <cellStyle name="Note 5 3 3" xfId="26111"/>
    <cellStyle name="Note 5 3 3 2" xfId="26112"/>
    <cellStyle name="Note 5 3 3 2 2" xfId="26113"/>
    <cellStyle name="Note 5 3 3 2 2 2" xfId="26114"/>
    <cellStyle name="Note 5 3 3 2 2 3" xfId="26115"/>
    <cellStyle name="Note 5 3 3 2 2 4" xfId="26116"/>
    <cellStyle name="Note 5 3 3 2 2 5" xfId="26117"/>
    <cellStyle name="Note 5 3 3 2 2 6" xfId="26118"/>
    <cellStyle name="Note 5 3 3 2 3" xfId="26119"/>
    <cellStyle name="Note 5 3 3 2 3 2" xfId="26120"/>
    <cellStyle name="Note 5 3 3 2 3 3" xfId="26121"/>
    <cellStyle name="Note 5 3 3 2 3 4" xfId="26122"/>
    <cellStyle name="Note 5 3 3 2 3 5" xfId="26123"/>
    <cellStyle name="Note 5 3 3 2 3 6" xfId="26124"/>
    <cellStyle name="Note 5 3 3 2 4" xfId="26125"/>
    <cellStyle name="Note 5 3 3 2 5" xfId="26126"/>
    <cellStyle name="Note 5 3 3 2 6" xfId="26127"/>
    <cellStyle name="Note 5 3 3 2 7" xfId="26128"/>
    <cellStyle name="Note 5 3 3 2 8" xfId="26129"/>
    <cellStyle name="Note 5 3 3 3" xfId="26130"/>
    <cellStyle name="Note 5 3 3 3 2" xfId="26131"/>
    <cellStyle name="Note 5 3 3 3 3" xfId="26132"/>
    <cellStyle name="Note 5 3 3 3 4" xfId="26133"/>
    <cellStyle name="Note 5 3 3 3 5" xfId="26134"/>
    <cellStyle name="Note 5 3 3 3 6" xfId="26135"/>
    <cellStyle name="Note 5 3 3 4" xfId="26136"/>
    <cellStyle name="Note 5 3 3 4 2" xfId="26137"/>
    <cellStyle name="Note 5 3 3 4 3" xfId="26138"/>
    <cellStyle name="Note 5 3 3 4 4" xfId="26139"/>
    <cellStyle name="Note 5 3 3 4 5" xfId="26140"/>
    <cellStyle name="Note 5 3 3 4 6" xfId="26141"/>
    <cellStyle name="Note 5 3 3 5" xfId="26142"/>
    <cellStyle name="Note 5 3 3 6" xfId="26143"/>
    <cellStyle name="Note 5 3 3 7" xfId="26144"/>
    <cellStyle name="Note 5 3 3 8" xfId="26145"/>
    <cellStyle name="Note 5 3 3 9" xfId="26146"/>
    <cellStyle name="Note 5 3 4" xfId="26147"/>
    <cellStyle name="Note 5 3 4 2" xfId="26148"/>
    <cellStyle name="Note 5 3 4 2 2" xfId="26149"/>
    <cellStyle name="Note 5 3 4 2 3" xfId="26150"/>
    <cellStyle name="Note 5 3 4 2 4" xfId="26151"/>
    <cellStyle name="Note 5 3 4 2 5" xfId="26152"/>
    <cellStyle name="Note 5 3 4 2 6" xfId="26153"/>
    <cellStyle name="Note 5 3 4 3" xfId="26154"/>
    <cellStyle name="Note 5 3 4 3 2" xfId="26155"/>
    <cellStyle name="Note 5 3 4 3 3" xfId="26156"/>
    <cellStyle name="Note 5 3 4 3 4" xfId="26157"/>
    <cellStyle name="Note 5 3 4 3 5" xfId="26158"/>
    <cellStyle name="Note 5 3 4 3 6" xfId="26159"/>
    <cellStyle name="Note 5 3 4 4" xfId="26160"/>
    <cellStyle name="Note 5 3 4 5" xfId="26161"/>
    <cellStyle name="Note 5 3 4 6" xfId="26162"/>
    <cellStyle name="Note 5 3 4 7" xfId="26163"/>
    <cellStyle name="Note 5 3 4 8" xfId="26164"/>
    <cellStyle name="Note 5 3 5" xfId="26165"/>
    <cellStyle name="Note 5 3 5 2" xfId="26166"/>
    <cellStyle name="Note 5 3 5 3" xfId="26167"/>
    <cellStyle name="Note 5 3 5 4" xfId="26168"/>
    <cellStyle name="Note 5 3 5 5" xfId="26169"/>
    <cellStyle name="Note 5 3 5 6" xfId="26170"/>
    <cellStyle name="Note 5 3 6" xfId="26171"/>
    <cellStyle name="Note 5 3 6 2" xfId="26172"/>
    <cellStyle name="Note 5 3 6 3" xfId="26173"/>
    <cellStyle name="Note 5 3 6 4" xfId="26174"/>
    <cellStyle name="Note 5 3 6 5" xfId="26175"/>
    <cellStyle name="Note 5 3 6 6" xfId="26176"/>
    <cellStyle name="Note 5 3 7" xfId="26177"/>
    <cellStyle name="Note 5 3 8" xfId="26178"/>
    <cellStyle name="Note 5 3 9" xfId="26179"/>
    <cellStyle name="Note 5 4" xfId="26180"/>
    <cellStyle name="Note 5 4 10" xfId="26181"/>
    <cellStyle name="Note 5 4 2" xfId="26182"/>
    <cellStyle name="Note 5 4 2 2" xfId="26183"/>
    <cellStyle name="Note 5 4 2 2 2" xfId="26184"/>
    <cellStyle name="Note 5 4 2 2 2 2" xfId="26185"/>
    <cellStyle name="Note 5 4 2 2 2 3" xfId="26186"/>
    <cellStyle name="Note 5 4 2 2 2 4" xfId="26187"/>
    <cellStyle name="Note 5 4 2 2 2 5" xfId="26188"/>
    <cellStyle name="Note 5 4 2 2 2 6" xfId="26189"/>
    <cellStyle name="Note 5 4 2 2 3" xfId="26190"/>
    <cellStyle name="Note 5 4 2 2 3 2" xfId="26191"/>
    <cellStyle name="Note 5 4 2 2 3 3" xfId="26192"/>
    <cellStyle name="Note 5 4 2 2 3 4" xfId="26193"/>
    <cellStyle name="Note 5 4 2 2 3 5" xfId="26194"/>
    <cellStyle name="Note 5 4 2 2 3 6" xfId="26195"/>
    <cellStyle name="Note 5 4 2 2 4" xfId="26196"/>
    <cellStyle name="Note 5 4 2 2 5" xfId="26197"/>
    <cellStyle name="Note 5 4 2 2 6" xfId="26198"/>
    <cellStyle name="Note 5 4 2 2 7" xfId="26199"/>
    <cellStyle name="Note 5 4 2 2 8" xfId="26200"/>
    <cellStyle name="Note 5 4 2 3" xfId="26201"/>
    <cellStyle name="Note 5 4 2 3 2" xfId="26202"/>
    <cellStyle name="Note 5 4 2 3 3" xfId="26203"/>
    <cellStyle name="Note 5 4 2 3 4" xfId="26204"/>
    <cellStyle name="Note 5 4 2 3 5" xfId="26205"/>
    <cellStyle name="Note 5 4 2 3 6" xfId="26206"/>
    <cellStyle name="Note 5 4 2 4" xfId="26207"/>
    <cellStyle name="Note 5 4 2 4 2" xfId="26208"/>
    <cellStyle name="Note 5 4 2 4 3" xfId="26209"/>
    <cellStyle name="Note 5 4 2 4 4" xfId="26210"/>
    <cellStyle name="Note 5 4 2 4 5" xfId="26211"/>
    <cellStyle name="Note 5 4 2 4 6" xfId="26212"/>
    <cellStyle name="Note 5 4 2 5" xfId="26213"/>
    <cellStyle name="Note 5 4 2 6" xfId="26214"/>
    <cellStyle name="Note 5 4 2 7" xfId="26215"/>
    <cellStyle name="Note 5 4 2 8" xfId="26216"/>
    <cellStyle name="Note 5 4 2 9" xfId="26217"/>
    <cellStyle name="Note 5 4 3" xfId="26218"/>
    <cellStyle name="Note 5 4 3 2" xfId="26219"/>
    <cellStyle name="Note 5 4 3 2 2" xfId="26220"/>
    <cellStyle name="Note 5 4 3 2 3" xfId="26221"/>
    <cellStyle name="Note 5 4 3 2 4" xfId="26222"/>
    <cellStyle name="Note 5 4 3 2 5" xfId="26223"/>
    <cellStyle name="Note 5 4 3 2 6" xfId="26224"/>
    <cellStyle name="Note 5 4 3 3" xfId="26225"/>
    <cellStyle name="Note 5 4 3 3 2" xfId="26226"/>
    <cellStyle name="Note 5 4 3 3 3" xfId="26227"/>
    <cellStyle name="Note 5 4 3 3 4" xfId="26228"/>
    <cellStyle name="Note 5 4 3 3 5" xfId="26229"/>
    <cellStyle name="Note 5 4 3 3 6" xfId="26230"/>
    <cellStyle name="Note 5 4 3 4" xfId="26231"/>
    <cellStyle name="Note 5 4 3 5" xfId="26232"/>
    <cellStyle name="Note 5 4 3 6" xfId="26233"/>
    <cellStyle name="Note 5 4 3 7" xfId="26234"/>
    <cellStyle name="Note 5 4 3 8" xfId="26235"/>
    <cellStyle name="Note 5 4 4" xfId="26236"/>
    <cellStyle name="Note 5 4 4 2" xfId="26237"/>
    <cellStyle name="Note 5 4 4 3" xfId="26238"/>
    <cellStyle name="Note 5 4 4 4" xfId="26239"/>
    <cellStyle name="Note 5 4 4 5" xfId="26240"/>
    <cellStyle name="Note 5 4 4 6" xfId="26241"/>
    <cellStyle name="Note 5 4 5" xfId="26242"/>
    <cellStyle name="Note 5 4 5 2" xfId="26243"/>
    <cellStyle name="Note 5 4 5 3" xfId="26244"/>
    <cellStyle name="Note 5 4 5 4" xfId="26245"/>
    <cellStyle name="Note 5 4 5 5" xfId="26246"/>
    <cellStyle name="Note 5 4 5 6" xfId="26247"/>
    <cellStyle name="Note 5 4 6" xfId="26248"/>
    <cellStyle name="Note 5 4 7" xfId="26249"/>
    <cellStyle name="Note 5 4 8" xfId="26250"/>
    <cellStyle name="Note 5 4 9" xfId="26251"/>
    <cellStyle name="Note 5 5" xfId="26252"/>
    <cellStyle name="Note 5 5 2" xfId="26253"/>
    <cellStyle name="Note 5 5 2 2" xfId="26254"/>
    <cellStyle name="Note 5 5 2 2 2" xfId="26255"/>
    <cellStyle name="Note 5 5 2 2 3" xfId="26256"/>
    <cellStyle name="Note 5 5 2 2 4" xfId="26257"/>
    <cellStyle name="Note 5 5 2 2 5" xfId="26258"/>
    <cellStyle name="Note 5 5 2 2 6" xfId="26259"/>
    <cellStyle name="Note 5 5 2 3" xfId="26260"/>
    <cellStyle name="Note 5 5 2 3 2" xfId="26261"/>
    <cellStyle name="Note 5 5 2 3 3" xfId="26262"/>
    <cellStyle name="Note 5 5 2 3 4" xfId="26263"/>
    <cellStyle name="Note 5 5 2 3 5" xfId="26264"/>
    <cellStyle name="Note 5 5 2 3 6" xfId="26265"/>
    <cellStyle name="Note 5 5 2 4" xfId="26266"/>
    <cellStyle name="Note 5 5 2 5" xfId="26267"/>
    <cellStyle name="Note 5 5 2 6" xfId="26268"/>
    <cellStyle name="Note 5 5 2 7" xfId="26269"/>
    <cellStyle name="Note 5 5 2 8" xfId="26270"/>
    <cellStyle name="Note 5 5 3" xfId="26271"/>
    <cellStyle name="Note 5 5 3 2" xfId="26272"/>
    <cellStyle name="Note 5 5 3 3" xfId="26273"/>
    <cellStyle name="Note 5 5 3 4" xfId="26274"/>
    <cellStyle name="Note 5 5 3 5" xfId="26275"/>
    <cellStyle name="Note 5 5 3 6" xfId="26276"/>
    <cellStyle name="Note 5 5 4" xfId="26277"/>
    <cellStyle name="Note 5 5 4 2" xfId="26278"/>
    <cellStyle name="Note 5 5 4 3" xfId="26279"/>
    <cellStyle name="Note 5 5 4 4" xfId="26280"/>
    <cellStyle name="Note 5 5 4 5" xfId="26281"/>
    <cellStyle name="Note 5 5 4 6" xfId="26282"/>
    <cellStyle name="Note 5 5 5" xfId="26283"/>
    <cellStyle name="Note 5 5 6" xfId="26284"/>
    <cellStyle name="Note 5 5 7" xfId="26285"/>
    <cellStyle name="Note 5 5 8" xfId="26286"/>
    <cellStyle name="Note 5 5 9" xfId="26287"/>
    <cellStyle name="Note 5 6" xfId="26288"/>
    <cellStyle name="Note 5 6 2" xfId="26289"/>
    <cellStyle name="Note 5 6 2 2" xfId="26290"/>
    <cellStyle name="Note 5 6 2 3" xfId="26291"/>
    <cellStyle name="Note 5 6 2 4" xfId="26292"/>
    <cellStyle name="Note 5 6 2 5" xfId="26293"/>
    <cellStyle name="Note 5 6 2 6" xfId="26294"/>
    <cellStyle name="Note 5 6 3" xfId="26295"/>
    <cellStyle name="Note 5 6 3 2" xfId="26296"/>
    <cellStyle name="Note 5 6 3 3" xfId="26297"/>
    <cellStyle name="Note 5 6 3 4" xfId="26298"/>
    <cellStyle name="Note 5 6 3 5" xfId="26299"/>
    <cellStyle name="Note 5 6 3 6" xfId="26300"/>
    <cellStyle name="Note 5 6 4" xfId="26301"/>
    <cellStyle name="Note 5 6 5" xfId="26302"/>
    <cellStyle name="Note 5 6 6" xfId="26303"/>
    <cellStyle name="Note 5 6 7" xfId="26304"/>
    <cellStyle name="Note 5 6 8" xfId="26305"/>
    <cellStyle name="Note 5 7" xfId="26306"/>
    <cellStyle name="Note 5 7 2" xfId="26307"/>
    <cellStyle name="Note 5 7 3" xfId="26308"/>
    <cellStyle name="Note 5 7 4" xfId="26309"/>
    <cellStyle name="Note 5 7 5" xfId="26310"/>
    <cellStyle name="Note 5 7 6" xfId="26311"/>
    <cellStyle name="Note 5 8" xfId="26312"/>
    <cellStyle name="Note 5 8 2" xfId="26313"/>
    <cellStyle name="Note 5 8 3" xfId="26314"/>
    <cellStyle name="Note 5 8 4" xfId="26315"/>
    <cellStyle name="Note 5 8 5" xfId="26316"/>
    <cellStyle name="Note 5 8 6" xfId="26317"/>
    <cellStyle name="Note 5 9" xfId="26318"/>
    <cellStyle name="Note 6" xfId="26319"/>
    <cellStyle name="Note 6 2" xfId="26320"/>
    <cellStyle name="Note 6 2 2" xfId="26321"/>
    <cellStyle name="Note 6 2 3" xfId="26322"/>
    <cellStyle name="Note 6 2 4" xfId="26323"/>
    <cellStyle name="Note 6 2 5" xfId="26324"/>
    <cellStyle name="Note 6 2 6" xfId="26325"/>
    <cellStyle name="Note 6 3" xfId="26326"/>
    <cellStyle name="Note 6 4" xfId="26327"/>
    <cellStyle name="Note 6 5" xfId="26328"/>
    <cellStyle name="Note 6 6" xfId="26329"/>
    <cellStyle name="Note 6 7" xfId="26330"/>
    <cellStyle name="Note 7" xfId="26331"/>
    <cellStyle name="Note 7 2" xfId="26332"/>
    <cellStyle name="Note 7 2 2" xfId="26333"/>
    <cellStyle name="Note 7 2 3" xfId="26334"/>
    <cellStyle name="Note 7 2 4" xfId="26335"/>
    <cellStyle name="Note 7 2 5" xfId="26336"/>
    <cellStyle name="Note 7 2 6" xfId="26337"/>
    <cellStyle name="Note 7 3" xfId="26338"/>
    <cellStyle name="Note 7 4" xfId="26339"/>
    <cellStyle name="Note 7 5" xfId="26340"/>
    <cellStyle name="Note 7 6" xfId="26341"/>
    <cellStyle name="Note 7 7" xfId="26342"/>
    <cellStyle name="Note 8" xfId="26343"/>
    <cellStyle name="Note 8 2" xfId="26344"/>
    <cellStyle name="Note 8 2 2" xfId="26345"/>
    <cellStyle name="Note 8 2 3" xfId="26346"/>
    <cellStyle name="Note 8 2 4" xfId="26347"/>
    <cellStyle name="Note 8 2 5" xfId="26348"/>
    <cellStyle name="Note 8 2 6" xfId="26349"/>
    <cellStyle name="Note 8 3" xfId="26350"/>
    <cellStyle name="Note 8 4" xfId="26351"/>
    <cellStyle name="Note 8 5" xfId="26352"/>
    <cellStyle name="Note 8 6" xfId="26353"/>
    <cellStyle name="Note 8 7" xfId="26354"/>
    <cellStyle name="Note 9" xfId="26355"/>
    <cellStyle name="Note 9 2" xfId="26356"/>
    <cellStyle name="Note 9 2 2" xfId="26357"/>
    <cellStyle name="Note 9 2 3" xfId="26358"/>
    <cellStyle name="Note 9 2 4" xfId="26359"/>
    <cellStyle name="Note 9 2 5" xfId="26360"/>
    <cellStyle name="Note 9 2 6" xfId="26361"/>
    <cellStyle name="Note 9 3" xfId="26362"/>
    <cellStyle name="Note 9 4" xfId="26363"/>
    <cellStyle name="Note 9 5" xfId="26364"/>
    <cellStyle name="Note 9 6" xfId="26365"/>
    <cellStyle name="Note 9 7" xfId="26366"/>
    <cellStyle name="Output" xfId="10" builtinId="21" customBuiltin="1"/>
    <cellStyle name="Output 10" xfId="26367"/>
    <cellStyle name="Output 11" xfId="26368"/>
    <cellStyle name="Output 12" xfId="26369"/>
    <cellStyle name="Output 2" xfId="172"/>
    <cellStyle name="Output 2 10" xfId="26371"/>
    <cellStyle name="Output 2 10 2" xfId="26372"/>
    <cellStyle name="Output 2 10 3" xfId="26373"/>
    <cellStyle name="Output 2 10 4" xfId="26374"/>
    <cellStyle name="Output 2 10 5" xfId="26375"/>
    <cellStyle name="Output 2 10 6" xfId="26376"/>
    <cellStyle name="Output 2 11" xfId="26377"/>
    <cellStyle name="Output 2 11 2" xfId="26378"/>
    <cellStyle name="Output 2 11 3" xfId="26379"/>
    <cellStyle name="Output 2 11 4" xfId="26380"/>
    <cellStyle name="Output 2 11 5" xfId="26381"/>
    <cellStyle name="Output 2 11 6" xfId="26382"/>
    <cellStyle name="Output 2 12" xfId="26383"/>
    <cellStyle name="Output 2 13" xfId="26384"/>
    <cellStyle name="Output 2 14" xfId="26385"/>
    <cellStyle name="Output 2 15" xfId="26386"/>
    <cellStyle name="Output 2 16" xfId="26387"/>
    <cellStyle name="Output 2 17" xfId="26370"/>
    <cellStyle name="Output 2 2" xfId="26388"/>
    <cellStyle name="Output 2 2 10" xfId="26389"/>
    <cellStyle name="Output 2 2 11" xfId="26390"/>
    <cellStyle name="Output 2 2 12" xfId="26391"/>
    <cellStyle name="Output 2 2 13" xfId="26392"/>
    <cellStyle name="Output 2 2 14" xfId="26393"/>
    <cellStyle name="Output 2 2 2" xfId="26394"/>
    <cellStyle name="Output 2 2 2 10" xfId="26395"/>
    <cellStyle name="Output 2 2 2 11" xfId="26396"/>
    <cellStyle name="Output 2 2 2 12" xfId="26397"/>
    <cellStyle name="Output 2 2 2 13" xfId="26398"/>
    <cellStyle name="Output 2 2 2 2" xfId="26399"/>
    <cellStyle name="Output 2 2 2 2 10" xfId="26400"/>
    <cellStyle name="Output 2 2 2 2 11" xfId="26401"/>
    <cellStyle name="Output 2 2 2 2 12" xfId="26402"/>
    <cellStyle name="Output 2 2 2 2 2" xfId="26403"/>
    <cellStyle name="Output 2 2 2 2 2 10" xfId="26404"/>
    <cellStyle name="Output 2 2 2 2 2 11" xfId="26405"/>
    <cellStyle name="Output 2 2 2 2 2 2" xfId="26406"/>
    <cellStyle name="Output 2 2 2 2 2 2 10" xfId="26407"/>
    <cellStyle name="Output 2 2 2 2 2 2 2" xfId="26408"/>
    <cellStyle name="Output 2 2 2 2 2 2 2 2" xfId="26409"/>
    <cellStyle name="Output 2 2 2 2 2 2 2 2 2" xfId="26410"/>
    <cellStyle name="Output 2 2 2 2 2 2 2 2 2 2" xfId="26411"/>
    <cellStyle name="Output 2 2 2 2 2 2 2 2 2 3" xfId="26412"/>
    <cellStyle name="Output 2 2 2 2 2 2 2 2 2 4" xfId="26413"/>
    <cellStyle name="Output 2 2 2 2 2 2 2 2 2 5" xfId="26414"/>
    <cellStyle name="Output 2 2 2 2 2 2 2 2 2 6" xfId="26415"/>
    <cellStyle name="Output 2 2 2 2 2 2 2 2 3" xfId="26416"/>
    <cellStyle name="Output 2 2 2 2 2 2 2 2 3 2" xfId="26417"/>
    <cellStyle name="Output 2 2 2 2 2 2 2 2 3 3" xfId="26418"/>
    <cellStyle name="Output 2 2 2 2 2 2 2 2 3 4" xfId="26419"/>
    <cellStyle name="Output 2 2 2 2 2 2 2 2 3 5" xfId="26420"/>
    <cellStyle name="Output 2 2 2 2 2 2 2 2 3 6" xfId="26421"/>
    <cellStyle name="Output 2 2 2 2 2 2 2 2 4" xfId="26422"/>
    <cellStyle name="Output 2 2 2 2 2 2 2 2 5" xfId="26423"/>
    <cellStyle name="Output 2 2 2 2 2 2 2 2 6" xfId="26424"/>
    <cellStyle name="Output 2 2 2 2 2 2 2 2 7" xfId="26425"/>
    <cellStyle name="Output 2 2 2 2 2 2 2 2 8" xfId="26426"/>
    <cellStyle name="Output 2 2 2 2 2 2 2 3" xfId="26427"/>
    <cellStyle name="Output 2 2 2 2 2 2 2 3 2" xfId="26428"/>
    <cellStyle name="Output 2 2 2 2 2 2 2 3 3" xfId="26429"/>
    <cellStyle name="Output 2 2 2 2 2 2 2 3 4" xfId="26430"/>
    <cellStyle name="Output 2 2 2 2 2 2 2 3 5" xfId="26431"/>
    <cellStyle name="Output 2 2 2 2 2 2 2 3 6" xfId="26432"/>
    <cellStyle name="Output 2 2 2 2 2 2 2 4" xfId="26433"/>
    <cellStyle name="Output 2 2 2 2 2 2 2 4 2" xfId="26434"/>
    <cellStyle name="Output 2 2 2 2 2 2 2 4 3" xfId="26435"/>
    <cellStyle name="Output 2 2 2 2 2 2 2 4 4" xfId="26436"/>
    <cellStyle name="Output 2 2 2 2 2 2 2 4 5" xfId="26437"/>
    <cellStyle name="Output 2 2 2 2 2 2 2 4 6" xfId="26438"/>
    <cellStyle name="Output 2 2 2 2 2 2 2 5" xfId="26439"/>
    <cellStyle name="Output 2 2 2 2 2 2 2 6" xfId="26440"/>
    <cellStyle name="Output 2 2 2 2 2 2 2 7" xfId="26441"/>
    <cellStyle name="Output 2 2 2 2 2 2 2 8" xfId="26442"/>
    <cellStyle name="Output 2 2 2 2 2 2 2 9" xfId="26443"/>
    <cellStyle name="Output 2 2 2 2 2 2 3" xfId="26444"/>
    <cellStyle name="Output 2 2 2 2 2 2 3 2" xfId="26445"/>
    <cellStyle name="Output 2 2 2 2 2 2 3 2 2" xfId="26446"/>
    <cellStyle name="Output 2 2 2 2 2 2 3 2 3" xfId="26447"/>
    <cellStyle name="Output 2 2 2 2 2 2 3 2 4" xfId="26448"/>
    <cellStyle name="Output 2 2 2 2 2 2 3 2 5" xfId="26449"/>
    <cellStyle name="Output 2 2 2 2 2 2 3 2 6" xfId="26450"/>
    <cellStyle name="Output 2 2 2 2 2 2 3 3" xfId="26451"/>
    <cellStyle name="Output 2 2 2 2 2 2 3 3 2" xfId="26452"/>
    <cellStyle name="Output 2 2 2 2 2 2 3 3 3" xfId="26453"/>
    <cellStyle name="Output 2 2 2 2 2 2 3 3 4" xfId="26454"/>
    <cellStyle name="Output 2 2 2 2 2 2 3 3 5" xfId="26455"/>
    <cellStyle name="Output 2 2 2 2 2 2 3 3 6" xfId="26456"/>
    <cellStyle name="Output 2 2 2 2 2 2 3 4" xfId="26457"/>
    <cellStyle name="Output 2 2 2 2 2 2 3 5" xfId="26458"/>
    <cellStyle name="Output 2 2 2 2 2 2 3 6" xfId="26459"/>
    <cellStyle name="Output 2 2 2 2 2 2 3 7" xfId="26460"/>
    <cellStyle name="Output 2 2 2 2 2 2 3 8" xfId="26461"/>
    <cellStyle name="Output 2 2 2 2 2 2 4" xfId="26462"/>
    <cellStyle name="Output 2 2 2 2 2 2 4 2" xfId="26463"/>
    <cellStyle name="Output 2 2 2 2 2 2 4 3" xfId="26464"/>
    <cellStyle name="Output 2 2 2 2 2 2 4 4" xfId="26465"/>
    <cellStyle name="Output 2 2 2 2 2 2 4 5" xfId="26466"/>
    <cellStyle name="Output 2 2 2 2 2 2 4 6" xfId="26467"/>
    <cellStyle name="Output 2 2 2 2 2 2 5" xfId="26468"/>
    <cellStyle name="Output 2 2 2 2 2 2 5 2" xfId="26469"/>
    <cellStyle name="Output 2 2 2 2 2 2 5 3" xfId="26470"/>
    <cellStyle name="Output 2 2 2 2 2 2 5 4" xfId="26471"/>
    <cellStyle name="Output 2 2 2 2 2 2 5 5" xfId="26472"/>
    <cellStyle name="Output 2 2 2 2 2 2 5 6" xfId="26473"/>
    <cellStyle name="Output 2 2 2 2 2 2 6" xfId="26474"/>
    <cellStyle name="Output 2 2 2 2 2 2 7" xfId="26475"/>
    <cellStyle name="Output 2 2 2 2 2 2 8" xfId="26476"/>
    <cellStyle name="Output 2 2 2 2 2 2 9" xfId="26477"/>
    <cellStyle name="Output 2 2 2 2 2 3" xfId="26478"/>
    <cellStyle name="Output 2 2 2 2 2 3 2" xfId="26479"/>
    <cellStyle name="Output 2 2 2 2 2 3 2 2" xfId="26480"/>
    <cellStyle name="Output 2 2 2 2 2 3 2 2 2" xfId="26481"/>
    <cellStyle name="Output 2 2 2 2 2 3 2 2 3" xfId="26482"/>
    <cellStyle name="Output 2 2 2 2 2 3 2 2 4" xfId="26483"/>
    <cellStyle name="Output 2 2 2 2 2 3 2 2 5" xfId="26484"/>
    <cellStyle name="Output 2 2 2 2 2 3 2 2 6" xfId="26485"/>
    <cellStyle name="Output 2 2 2 2 2 3 2 3" xfId="26486"/>
    <cellStyle name="Output 2 2 2 2 2 3 2 3 2" xfId="26487"/>
    <cellStyle name="Output 2 2 2 2 2 3 2 3 3" xfId="26488"/>
    <cellStyle name="Output 2 2 2 2 2 3 2 3 4" xfId="26489"/>
    <cellStyle name="Output 2 2 2 2 2 3 2 3 5" xfId="26490"/>
    <cellStyle name="Output 2 2 2 2 2 3 2 3 6" xfId="26491"/>
    <cellStyle name="Output 2 2 2 2 2 3 2 4" xfId="26492"/>
    <cellStyle name="Output 2 2 2 2 2 3 2 5" xfId="26493"/>
    <cellStyle name="Output 2 2 2 2 2 3 2 6" xfId="26494"/>
    <cellStyle name="Output 2 2 2 2 2 3 2 7" xfId="26495"/>
    <cellStyle name="Output 2 2 2 2 2 3 2 8" xfId="26496"/>
    <cellStyle name="Output 2 2 2 2 2 3 3" xfId="26497"/>
    <cellStyle name="Output 2 2 2 2 2 3 3 2" xfId="26498"/>
    <cellStyle name="Output 2 2 2 2 2 3 3 3" xfId="26499"/>
    <cellStyle name="Output 2 2 2 2 2 3 3 4" xfId="26500"/>
    <cellStyle name="Output 2 2 2 2 2 3 3 5" xfId="26501"/>
    <cellStyle name="Output 2 2 2 2 2 3 3 6" xfId="26502"/>
    <cellStyle name="Output 2 2 2 2 2 3 4" xfId="26503"/>
    <cellStyle name="Output 2 2 2 2 2 3 4 2" xfId="26504"/>
    <cellStyle name="Output 2 2 2 2 2 3 4 3" xfId="26505"/>
    <cellStyle name="Output 2 2 2 2 2 3 4 4" xfId="26506"/>
    <cellStyle name="Output 2 2 2 2 2 3 4 5" xfId="26507"/>
    <cellStyle name="Output 2 2 2 2 2 3 4 6" xfId="26508"/>
    <cellStyle name="Output 2 2 2 2 2 3 5" xfId="26509"/>
    <cellStyle name="Output 2 2 2 2 2 3 6" xfId="26510"/>
    <cellStyle name="Output 2 2 2 2 2 3 7" xfId="26511"/>
    <cellStyle name="Output 2 2 2 2 2 3 8" xfId="26512"/>
    <cellStyle name="Output 2 2 2 2 2 3 9" xfId="26513"/>
    <cellStyle name="Output 2 2 2 2 2 4" xfId="26514"/>
    <cellStyle name="Output 2 2 2 2 2 4 2" xfId="26515"/>
    <cellStyle name="Output 2 2 2 2 2 4 2 2" xfId="26516"/>
    <cellStyle name="Output 2 2 2 2 2 4 2 3" xfId="26517"/>
    <cellStyle name="Output 2 2 2 2 2 4 2 4" xfId="26518"/>
    <cellStyle name="Output 2 2 2 2 2 4 2 5" xfId="26519"/>
    <cellStyle name="Output 2 2 2 2 2 4 2 6" xfId="26520"/>
    <cellStyle name="Output 2 2 2 2 2 4 3" xfId="26521"/>
    <cellStyle name="Output 2 2 2 2 2 4 3 2" xfId="26522"/>
    <cellStyle name="Output 2 2 2 2 2 4 3 3" xfId="26523"/>
    <cellStyle name="Output 2 2 2 2 2 4 3 4" xfId="26524"/>
    <cellStyle name="Output 2 2 2 2 2 4 3 5" xfId="26525"/>
    <cellStyle name="Output 2 2 2 2 2 4 3 6" xfId="26526"/>
    <cellStyle name="Output 2 2 2 2 2 4 4" xfId="26527"/>
    <cellStyle name="Output 2 2 2 2 2 4 5" xfId="26528"/>
    <cellStyle name="Output 2 2 2 2 2 4 6" xfId="26529"/>
    <cellStyle name="Output 2 2 2 2 2 4 7" xfId="26530"/>
    <cellStyle name="Output 2 2 2 2 2 4 8" xfId="26531"/>
    <cellStyle name="Output 2 2 2 2 2 5" xfId="26532"/>
    <cellStyle name="Output 2 2 2 2 2 5 2" xfId="26533"/>
    <cellStyle name="Output 2 2 2 2 2 5 3" xfId="26534"/>
    <cellStyle name="Output 2 2 2 2 2 5 4" xfId="26535"/>
    <cellStyle name="Output 2 2 2 2 2 5 5" xfId="26536"/>
    <cellStyle name="Output 2 2 2 2 2 5 6" xfId="26537"/>
    <cellStyle name="Output 2 2 2 2 2 6" xfId="26538"/>
    <cellStyle name="Output 2 2 2 2 2 6 2" xfId="26539"/>
    <cellStyle name="Output 2 2 2 2 2 6 3" xfId="26540"/>
    <cellStyle name="Output 2 2 2 2 2 6 4" xfId="26541"/>
    <cellStyle name="Output 2 2 2 2 2 6 5" xfId="26542"/>
    <cellStyle name="Output 2 2 2 2 2 6 6" xfId="26543"/>
    <cellStyle name="Output 2 2 2 2 2 7" xfId="26544"/>
    <cellStyle name="Output 2 2 2 2 2 8" xfId="26545"/>
    <cellStyle name="Output 2 2 2 2 2 9" xfId="26546"/>
    <cellStyle name="Output 2 2 2 2 3" xfId="26547"/>
    <cellStyle name="Output 2 2 2 2 3 10" xfId="26548"/>
    <cellStyle name="Output 2 2 2 2 3 2" xfId="26549"/>
    <cellStyle name="Output 2 2 2 2 3 2 2" xfId="26550"/>
    <cellStyle name="Output 2 2 2 2 3 2 2 2" xfId="26551"/>
    <cellStyle name="Output 2 2 2 2 3 2 2 2 2" xfId="26552"/>
    <cellStyle name="Output 2 2 2 2 3 2 2 2 3" xfId="26553"/>
    <cellStyle name="Output 2 2 2 2 3 2 2 2 4" xfId="26554"/>
    <cellStyle name="Output 2 2 2 2 3 2 2 2 5" xfId="26555"/>
    <cellStyle name="Output 2 2 2 2 3 2 2 2 6" xfId="26556"/>
    <cellStyle name="Output 2 2 2 2 3 2 2 3" xfId="26557"/>
    <cellStyle name="Output 2 2 2 2 3 2 2 3 2" xfId="26558"/>
    <cellStyle name="Output 2 2 2 2 3 2 2 3 3" xfId="26559"/>
    <cellStyle name="Output 2 2 2 2 3 2 2 3 4" xfId="26560"/>
    <cellStyle name="Output 2 2 2 2 3 2 2 3 5" xfId="26561"/>
    <cellStyle name="Output 2 2 2 2 3 2 2 3 6" xfId="26562"/>
    <cellStyle name="Output 2 2 2 2 3 2 2 4" xfId="26563"/>
    <cellStyle name="Output 2 2 2 2 3 2 2 5" xfId="26564"/>
    <cellStyle name="Output 2 2 2 2 3 2 2 6" xfId="26565"/>
    <cellStyle name="Output 2 2 2 2 3 2 2 7" xfId="26566"/>
    <cellStyle name="Output 2 2 2 2 3 2 2 8" xfId="26567"/>
    <cellStyle name="Output 2 2 2 2 3 2 3" xfId="26568"/>
    <cellStyle name="Output 2 2 2 2 3 2 3 2" xfId="26569"/>
    <cellStyle name="Output 2 2 2 2 3 2 3 3" xfId="26570"/>
    <cellStyle name="Output 2 2 2 2 3 2 3 4" xfId="26571"/>
    <cellStyle name="Output 2 2 2 2 3 2 3 5" xfId="26572"/>
    <cellStyle name="Output 2 2 2 2 3 2 3 6" xfId="26573"/>
    <cellStyle name="Output 2 2 2 2 3 2 4" xfId="26574"/>
    <cellStyle name="Output 2 2 2 2 3 2 4 2" xfId="26575"/>
    <cellStyle name="Output 2 2 2 2 3 2 4 3" xfId="26576"/>
    <cellStyle name="Output 2 2 2 2 3 2 4 4" xfId="26577"/>
    <cellStyle name="Output 2 2 2 2 3 2 4 5" xfId="26578"/>
    <cellStyle name="Output 2 2 2 2 3 2 4 6" xfId="26579"/>
    <cellStyle name="Output 2 2 2 2 3 2 5" xfId="26580"/>
    <cellStyle name="Output 2 2 2 2 3 2 6" xfId="26581"/>
    <cellStyle name="Output 2 2 2 2 3 2 7" xfId="26582"/>
    <cellStyle name="Output 2 2 2 2 3 2 8" xfId="26583"/>
    <cellStyle name="Output 2 2 2 2 3 2 9" xfId="26584"/>
    <cellStyle name="Output 2 2 2 2 3 3" xfId="26585"/>
    <cellStyle name="Output 2 2 2 2 3 3 2" xfId="26586"/>
    <cellStyle name="Output 2 2 2 2 3 3 2 2" xfId="26587"/>
    <cellStyle name="Output 2 2 2 2 3 3 2 3" xfId="26588"/>
    <cellStyle name="Output 2 2 2 2 3 3 2 4" xfId="26589"/>
    <cellStyle name="Output 2 2 2 2 3 3 2 5" xfId="26590"/>
    <cellStyle name="Output 2 2 2 2 3 3 2 6" xfId="26591"/>
    <cellStyle name="Output 2 2 2 2 3 3 3" xfId="26592"/>
    <cellStyle name="Output 2 2 2 2 3 3 3 2" xfId="26593"/>
    <cellStyle name="Output 2 2 2 2 3 3 3 3" xfId="26594"/>
    <cellStyle name="Output 2 2 2 2 3 3 3 4" xfId="26595"/>
    <cellStyle name="Output 2 2 2 2 3 3 3 5" xfId="26596"/>
    <cellStyle name="Output 2 2 2 2 3 3 3 6" xfId="26597"/>
    <cellStyle name="Output 2 2 2 2 3 3 4" xfId="26598"/>
    <cellStyle name="Output 2 2 2 2 3 3 5" xfId="26599"/>
    <cellStyle name="Output 2 2 2 2 3 3 6" xfId="26600"/>
    <cellStyle name="Output 2 2 2 2 3 3 7" xfId="26601"/>
    <cellStyle name="Output 2 2 2 2 3 3 8" xfId="26602"/>
    <cellStyle name="Output 2 2 2 2 3 4" xfId="26603"/>
    <cellStyle name="Output 2 2 2 2 3 4 2" xfId="26604"/>
    <cellStyle name="Output 2 2 2 2 3 4 3" xfId="26605"/>
    <cellStyle name="Output 2 2 2 2 3 4 4" xfId="26606"/>
    <cellStyle name="Output 2 2 2 2 3 4 5" xfId="26607"/>
    <cellStyle name="Output 2 2 2 2 3 4 6" xfId="26608"/>
    <cellStyle name="Output 2 2 2 2 3 5" xfId="26609"/>
    <cellStyle name="Output 2 2 2 2 3 5 2" xfId="26610"/>
    <cellStyle name="Output 2 2 2 2 3 5 3" xfId="26611"/>
    <cellStyle name="Output 2 2 2 2 3 5 4" xfId="26612"/>
    <cellStyle name="Output 2 2 2 2 3 5 5" xfId="26613"/>
    <cellStyle name="Output 2 2 2 2 3 5 6" xfId="26614"/>
    <cellStyle name="Output 2 2 2 2 3 6" xfId="26615"/>
    <cellStyle name="Output 2 2 2 2 3 7" xfId="26616"/>
    <cellStyle name="Output 2 2 2 2 3 8" xfId="26617"/>
    <cellStyle name="Output 2 2 2 2 3 9" xfId="26618"/>
    <cellStyle name="Output 2 2 2 2 4" xfId="26619"/>
    <cellStyle name="Output 2 2 2 2 4 2" xfId="26620"/>
    <cellStyle name="Output 2 2 2 2 4 2 2" xfId="26621"/>
    <cellStyle name="Output 2 2 2 2 4 2 2 2" xfId="26622"/>
    <cellStyle name="Output 2 2 2 2 4 2 2 3" xfId="26623"/>
    <cellStyle name="Output 2 2 2 2 4 2 2 4" xfId="26624"/>
    <cellStyle name="Output 2 2 2 2 4 2 2 5" xfId="26625"/>
    <cellStyle name="Output 2 2 2 2 4 2 2 6" xfId="26626"/>
    <cellStyle name="Output 2 2 2 2 4 2 3" xfId="26627"/>
    <cellStyle name="Output 2 2 2 2 4 2 3 2" xfId="26628"/>
    <cellStyle name="Output 2 2 2 2 4 2 3 3" xfId="26629"/>
    <cellStyle name="Output 2 2 2 2 4 2 3 4" xfId="26630"/>
    <cellStyle name="Output 2 2 2 2 4 2 3 5" xfId="26631"/>
    <cellStyle name="Output 2 2 2 2 4 2 3 6" xfId="26632"/>
    <cellStyle name="Output 2 2 2 2 4 2 4" xfId="26633"/>
    <cellStyle name="Output 2 2 2 2 4 2 5" xfId="26634"/>
    <cellStyle name="Output 2 2 2 2 4 2 6" xfId="26635"/>
    <cellStyle name="Output 2 2 2 2 4 2 7" xfId="26636"/>
    <cellStyle name="Output 2 2 2 2 4 2 8" xfId="26637"/>
    <cellStyle name="Output 2 2 2 2 4 3" xfId="26638"/>
    <cellStyle name="Output 2 2 2 2 4 3 2" xfId="26639"/>
    <cellStyle name="Output 2 2 2 2 4 3 3" xfId="26640"/>
    <cellStyle name="Output 2 2 2 2 4 3 4" xfId="26641"/>
    <cellStyle name="Output 2 2 2 2 4 3 5" xfId="26642"/>
    <cellStyle name="Output 2 2 2 2 4 3 6" xfId="26643"/>
    <cellStyle name="Output 2 2 2 2 4 4" xfId="26644"/>
    <cellStyle name="Output 2 2 2 2 4 4 2" xfId="26645"/>
    <cellStyle name="Output 2 2 2 2 4 4 3" xfId="26646"/>
    <cellStyle name="Output 2 2 2 2 4 4 4" xfId="26647"/>
    <cellStyle name="Output 2 2 2 2 4 4 5" xfId="26648"/>
    <cellStyle name="Output 2 2 2 2 4 4 6" xfId="26649"/>
    <cellStyle name="Output 2 2 2 2 4 5" xfId="26650"/>
    <cellStyle name="Output 2 2 2 2 4 6" xfId="26651"/>
    <cellStyle name="Output 2 2 2 2 4 7" xfId="26652"/>
    <cellStyle name="Output 2 2 2 2 4 8" xfId="26653"/>
    <cellStyle name="Output 2 2 2 2 4 9" xfId="26654"/>
    <cellStyle name="Output 2 2 2 2 5" xfId="26655"/>
    <cellStyle name="Output 2 2 2 2 5 2" xfId="26656"/>
    <cellStyle name="Output 2 2 2 2 5 2 2" xfId="26657"/>
    <cellStyle name="Output 2 2 2 2 5 2 3" xfId="26658"/>
    <cellStyle name="Output 2 2 2 2 5 2 4" xfId="26659"/>
    <cellStyle name="Output 2 2 2 2 5 2 5" xfId="26660"/>
    <cellStyle name="Output 2 2 2 2 5 2 6" xfId="26661"/>
    <cellStyle name="Output 2 2 2 2 5 3" xfId="26662"/>
    <cellStyle name="Output 2 2 2 2 5 3 2" xfId="26663"/>
    <cellStyle name="Output 2 2 2 2 5 3 3" xfId="26664"/>
    <cellStyle name="Output 2 2 2 2 5 3 4" xfId="26665"/>
    <cellStyle name="Output 2 2 2 2 5 3 5" xfId="26666"/>
    <cellStyle name="Output 2 2 2 2 5 3 6" xfId="26667"/>
    <cellStyle name="Output 2 2 2 2 5 4" xfId="26668"/>
    <cellStyle name="Output 2 2 2 2 5 5" xfId="26669"/>
    <cellStyle name="Output 2 2 2 2 5 6" xfId="26670"/>
    <cellStyle name="Output 2 2 2 2 5 7" xfId="26671"/>
    <cellStyle name="Output 2 2 2 2 5 8" xfId="26672"/>
    <cellStyle name="Output 2 2 2 2 6" xfId="26673"/>
    <cellStyle name="Output 2 2 2 2 6 2" xfId="26674"/>
    <cellStyle name="Output 2 2 2 2 6 3" xfId="26675"/>
    <cellStyle name="Output 2 2 2 2 6 4" xfId="26676"/>
    <cellStyle name="Output 2 2 2 2 6 5" xfId="26677"/>
    <cellStyle name="Output 2 2 2 2 6 6" xfId="26678"/>
    <cellStyle name="Output 2 2 2 2 7" xfId="26679"/>
    <cellStyle name="Output 2 2 2 2 7 2" xfId="26680"/>
    <cellStyle name="Output 2 2 2 2 7 3" xfId="26681"/>
    <cellStyle name="Output 2 2 2 2 7 4" xfId="26682"/>
    <cellStyle name="Output 2 2 2 2 7 5" xfId="26683"/>
    <cellStyle name="Output 2 2 2 2 7 6" xfId="26684"/>
    <cellStyle name="Output 2 2 2 2 8" xfId="26685"/>
    <cellStyle name="Output 2 2 2 2 9" xfId="26686"/>
    <cellStyle name="Output 2 2 2 3" xfId="26687"/>
    <cellStyle name="Output 2 2 2 3 10" xfId="26688"/>
    <cellStyle name="Output 2 2 2 3 11" xfId="26689"/>
    <cellStyle name="Output 2 2 2 3 2" xfId="26690"/>
    <cellStyle name="Output 2 2 2 3 2 10" xfId="26691"/>
    <cellStyle name="Output 2 2 2 3 2 2" xfId="26692"/>
    <cellStyle name="Output 2 2 2 3 2 2 2" xfId="26693"/>
    <cellStyle name="Output 2 2 2 3 2 2 2 2" xfId="26694"/>
    <cellStyle name="Output 2 2 2 3 2 2 2 2 2" xfId="26695"/>
    <cellStyle name="Output 2 2 2 3 2 2 2 2 3" xfId="26696"/>
    <cellStyle name="Output 2 2 2 3 2 2 2 2 4" xfId="26697"/>
    <cellStyle name="Output 2 2 2 3 2 2 2 2 5" xfId="26698"/>
    <cellStyle name="Output 2 2 2 3 2 2 2 2 6" xfId="26699"/>
    <cellStyle name="Output 2 2 2 3 2 2 2 3" xfId="26700"/>
    <cellStyle name="Output 2 2 2 3 2 2 2 3 2" xfId="26701"/>
    <cellStyle name="Output 2 2 2 3 2 2 2 3 3" xfId="26702"/>
    <cellStyle name="Output 2 2 2 3 2 2 2 3 4" xfId="26703"/>
    <cellStyle name="Output 2 2 2 3 2 2 2 3 5" xfId="26704"/>
    <cellStyle name="Output 2 2 2 3 2 2 2 3 6" xfId="26705"/>
    <cellStyle name="Output 2 2 2 3 2 2 2 4" xfId="26706"/>
    <cellStyle name="Output 2 2 2 3 2 2 2 5" xfId="26707"/>
    <cellStyle name="Output 2 2 2 3 2 2 2 6" xfId="26708"/>
    <cellStyle name="Output 2 2 2 3 2 2 2 7" xfId="26709"/>
    <cellStyle name="Output 2 2 2 3 2 2 2 8" xfId="26710"/>
    <cellStyle name="Output 2 2 2 3 2 2 3" xfId="26711"/>
    <cellStyle name="Output 2 2 2 3 2 2 3 2" xfId="26712"/>
    <cellStyle name="Output 2 2 2 3 2 2 3 3" xfId="26713"/>
    <cellStyle name="Output 2 2 2 3 2 2 3 4" xfId="26714"/>
    <cellStyle name="Output 2 2 2 3 2 2 3 5" xfId="26715"/>
    <cellStyle name="Output 2 2 2 3 2 2 3 6" xfId="26716"/>
    <cellStyle name="Output 2 2 2 3 2 2 4" xfId="26717"/>
    <cellStyle name="Output 2 2 2 3 2 2 4 2" xfId="26718"/>
    <cellStyle name="Output 2 2 2 3 2 2 4 3" xfId="26719"/>
    <cellStyle name="Output 2 2 2 3 2 2 4 4" xfId="26720"/>
    <cellStyle name="Output 2 2 2 3 2 2 4 5" xfId="26721"/>
    <cellStyle name="Output 2 2 2 3 2 2 4 6" xfId="26722"/>
    <cellStyle name="Output 2 2 2 3 2 2 5" xfId="26723"/>
    <cellStyle name="Output 2 2 2 3 2 2 6" xfId="26724"/>
    <cellStyle name="Output 2 2 2 3 2 2 7" xfId="26725"/>
    <cellStyle name="Output 2 2 2 3 2 2 8" xfId="26726"/>
    <cellStyle name="Output 2 2 2 3 2 2 9" xfId="26727"/>
    <cellStyle name="Output 2 2 2 3 2 3" xfId="26728"/>
    <cellStyle name="Output 2 2 2 3 2 3 2" xfId="26729"/>
    <cellStyle name="Output 2 2 2 3 2 3 2 2" xfId="26730"/>
    <cellStyle name="Output 2 2 2 3 2 3 2 3" xfId="26731"/>
    <cellStyle name="Output 2 2 2 3 2 3 2 4" xfId="26732"/>
    <cellStyle name="Output 2 2 2 3 2 3 2 5" xfId="26733"/>
    <cellStyle name="Output 2 2 2 3 2 3 2 6" xfId="26734"/>
    <cellStyle name="Output 2 2 2 3 2 3 3" xfId="26735"/>
    <cellStyle name="Output 2 2 2 3 2 3 3 2" xfId="26736"/>
    <cellStyle name="Output 2 2 2 3 2 3 3 3" xfId="26737"/>
    <cellStyle name="Output 2 2 2 3 2 3 3 4" xfId="26738"/>
    <cellStyle name="Output 2 2 2 3 2 3 3 5" xfId="26739"/>
    <cellStyle name="Output 2 2 2 3 2 3 3 6" xfId="26740"/>
    <cellStyle name="Output 2 2 2 3 2 3 4" xfId="26741"/>
    <cellStyle name="Output 2 2 2 3 2 3 5" xfId="26742"/>
    <cellStyle name="Output 2 2 2 3 2 3 6" xfId="26743"/>
    <cellStyle name="Output 2 2 2 3 2 3 7" xfId="26744"/>
    <cellStyle name="Output 2 2 2 3 2 3 8" xfId="26745"/>
    <cellStyle name="Output 2 2 2 3 2 4" xfId="26746"/>
    <cellStyle name="Output 2 2 2 3 2 4 2" xfId="26747"/>
    <cellStyle name="Output 2 2 2 3 2 4 3" xfId="26748"/>
    <cellStyle name="Output 2 2 2 3 2 4 4" xfId="26749"/>
    <cellStyle name="Output 2 2 2 3 2 4 5" xfId="26750"/>
    <cellStyle name="Output 2 2 2 3 2 4 6" xfId="26751"/>
    <cellStyle name="Output 2 2 2 3 2 5" xfId="26752"/>
    <cellStyle name="Output 2 2 2 3 2 5 2" xfId="26753"/>
    <cellStyle name="Output 2 2 2 3 2 5 3" xfId="26754"/>
    <cellStyle name="Output 2 2 2 3 2 5 4" xfId="26755"/>
    <cellStyle name="Output 2 2 2 3 2 5 5" xfId="26756"/>
    <cellStyle name="Output 2 2 2 3 2 5 6" xfId="26757"/>
    <cellStyle name="Output 2 2 2 3 2 6" xfId="26758"/>
    <cellStyle name="Output 2 2 2 3 2 7" xfId="26759"/>
    <cellStyle name="Output 2 2 2 3 2 8" xfId="26760"/>
    <cellStyle name="Output 2 2 2 3 2 9" xfId="26761"/>
    <cellStyle name="Output 2 2 2 3 3" xfId="26762"/>
    <cellStyle name="Output 2 2 2 3 3 2" xfId="26763"/>
    <cellStyle name="Output 2 2 2 3 3 2 2" xfId="26764"/>
    <cellStyle name="Output 2 2 2 3 3 2 2 2" xfId="26765"/>
    <cellStyle name="Output 2 2 2 3 3 2 2 3" xfId="26766"/>
    <cellStyle name="Output 2 2 2 3 3 2 2 4" xfId="26767"/>
    <cellStyle name="Output 2 2 2 3 3 2 2 5" xfId="26768"/>
    <cellStyle name="Output 2 2 2 3 3 2 2 6" xfId="26769"/>
    <cellStyle name="Output 2 2 2 3 3 2 3" xfId="26770"/>
    <cellStyle name="Output 2 2 2 3 3 2 3 2" xfId="26771"/>
    <cellStyle name="Output 2 2 2 3 3 2 3 3" xfId="26772"/>
    <cellStyle name="Output 2 2 2 3 3 2 3 4" xfId="26773"/>
    <cellStyle name="Output 2 2 2 3 3 2 3 5" xfId="26774"/>
    <cellStyle name="Output 2 2 2 3 3 2 3 6" xfId="26775"/>
    <cellStyle name="Output 2 2 2 3 3 2 4" xfId="26776"/>
    <cellStyle name="Output 2 2 2 3 3 2 5" xfId="26777"/>
    <cellStyle name="Output 2 2 2 3 3 2 6" xfId="26778"/>
    <cellStyle name="Output 2 2 2 3 3 2 7" xfId="26779"/>
    <cellStyle name="Output 2 2 2 3 3 2 8" xfId="26780"/>
    <cellStyle name="Output 2 2 2 3 3 3" xfId="26781"/>
    <cellStyle name="Output 2 2 2 3 3 3 2" xfId="26782"/>
    <cellStyle name="Output 2 2 2 3 3 3 3" xfId="26783"/>
    <cellStyle name="Output 2 2 2 3 3 3 4" xfId="26784"/>
    <cellStyle name="Output 2 2 2 3 3 3 5" xfId="26785"/>
    <cellStyle name="Output 2 2 2 3 3 3 6" xfId="26786"/>
    <cellStyle name="Output 2 2 2 3 3 4" xfId="26787"/>
    <cellStyle name="Output 2 2 2 3 3 4 2" xfId="26788"/>
    <cellStyle name="Output 2 2 2 3 3 4 3" xfId="26789"/>
    <cellStyle name="Output 2 2 2 3 3 4 4" xfId="26790"/>
    <cellStyle name="Output 2 2 2 3 3 4 5" xfId="26791"/>
    <cellStyle name="Output 2 2 2 3 3 4 6" xfId="26792"/>
    <cellStyle name="Output 2 2 2 3 3 5" xfId="26793"/>
    <cellStyle name="Output 2 2 2 3 3 6" xfId="26794"/>
    <cellStyle name="Output 2 2 2 3 3 7" xfId="26795"/>
    <cellStyle name="Output 2 2 2 3 3 8" xfId="26796"/>
    <cellStyle name="Output 2 2 2 3 3 9" xfId="26797"/>
    <cellStyle name="Output 2 2 2 3 4" xfId="26798"/>
    <cellStyle name="Output 2 2 2 3 4 2" xfId="26799"/>
    <cellStyle name="Output 2 2 2 3 4 2 2" xfId="26800"/>
    <cellStyle name="Output 2 2 2 3 4 2 3" xfId="26801"/>
    <cellStyle name="Output 2 2 2 3 4 2 4" xfId="26802"/>
    <cellStyle name="Output 2 2 2 3 4 2 5" xfId="26803"/>
    <cellStyle name="Output 2 2 2 3 4 2 6" xfId="26804"/>
    <cellStyle name="Output 2 2 2 3 4 3" xfId="26805"/>
    <cellStyle name="Output 2 2 2 3 4 3 2" xfId="26806"/>
    <cellStyle name="Output 2 2 2 3 4 3 3" xfId="26807"/>
    <cellStyle name="Output 2 2 2 3 4 3 4" xfId="26808"/>
    <cellStyle name="Output 2 2 2 3 4 3 5" xfId="26809"/>
    <cellStyle name="Output 2 2 2 3 4 3 6" xfId="26810"/>
    <cellStyle name="Output 2 2 2 3 4 4" xfId="26811"/>
    <cellStyle name="Output 2 2 2 3 4 5" xfId="26812"/>
    <cellStyle name="Output 2 2 2 3 4 6" xfId="26813"/>
    <cellStyle name="Output 2 2 2 3 4 7" xfId="26814"/>
    <cellStyle name="Output 2 2 2 3 4 8" xfId="26815"/>
    <cellStyle name="Output 2 2 2 3 5" xfId="26816"/>
    <cellStyle name="Output 2 2 2 3 5 2" xfId="26817"/>
    <cellStyle name="Output 2 2 2 3 5 3" xfId="26818"/>
    <cellStyle name="Output 2 2 2 3 5 4" xfId="26819"/>
    <cellStyle name="Output 2 2 2 3 5 5" xfId="26820"/>
    <cellStyle name="Output 2 2 2 3 5 6" xfId="26821"/>
    <cellStyle name="Output 2 2 2 3 6" xfId="26822"/>
    <cellStyle name="Output 2 2 2 3 6 2" xfId="26823"/>
    <cellStyle name="Output 2 2 2 3 6 3" xfId="26824"/>
    <cellStyle name="Output 2 2 2 3 6 4" xfId="26825"/>
    <cellStyle name="Output 2 2 2 3 6 5" xfId="26826"/>
    <cellStyle name="Output 2 2 2 3 6 6" xfId="26827"/>
    <cellStyle name="Output 2 2 2 3 7" xfId="26828"/>
    <cellStyle name="Output 2 2 2 3 8" xfId="26829"/>
    <cellStyle name="Output 2 2 2 3 9" xfId="26830"/>
    <cellStyle name="Output 2 2 2 4" xfId="26831"/>
    <cellStyle name="Output 2 2 2 4 10" xfId="26832"/>
    <cellStyle name="Output 2 2 2 4 2" xfId="26833"/>
    <cellStyle name="Output 2 2 2 4 2 2" xfId="26834"/>
    <cellStyle name="Output 2 2 2 4 2 2 2" xfId="26835"/>
    <cellStyle name="Output 2 2 2 4 2 2 2 2" xfId="26836"/>
    <cellStyle name="Output 2 2 2 4 2 2 2 3" xfId="26837"/>
    <cellStyle name="Output 2 2 2 4 2 2 2 4" xfId="26838"/>
    <cellStyle name="Output 2 2 2 4 2 2 2 5" xfId="26839"/>
    <cellStyle name="Output 2 2 2 4 2 2 2 6" xfId="26840"/>
    <cellStyle name="Output 2 2 2 4 2 2 3" xfId="26841"/>
    <cellStyle name="Output 2 2 2 4 2 2 3 2" xfId="26842"/>
    <cellStyle name="Output 2 2 2 4 2 2 3 3" xfId="26843"/>
    <cellStyle name="Output 2 2 2 4 2 2 3 4" xfId="26844"/>
    <cellStyle name="Output 2 2 2 4 2 2 3 5" xfId="26845"/>
    <cellStyle name="Output 2 2 2 4 2 2 3 6" xfId="26846"/>
    <cellStyle name="Output 2 2 2 4 2 2 4" xfId="26847"/>
    <cellStyle name="Output 2 2 2 4 2 2 5" xfId="26848"/>
    <cellStyle name="Output 2 2 2 4 2 2 6" xfId="26849"/>
    <cellStyle name="Output 2 2 2 4 2 2 7" xfId="26850"/>
    <cellStyle name="Output 2 2 2 4 2 2 8" xfId="26851"/>
    <cellStyle name="Output 2 2 2 4 2 3" xfId="26852"/>
    <cellStyle name="Output 2 2 2 4 2 3 2" xfId="26853"/>
    <cellStyle name="Output 2 2 2 4 2 3 3" xfId="26854"/>
    <cellStyle name="Output 2 2 2 4 2 3 4" xfId="26855"/>
    <cellStyle name="Output 2 2 2 4 2 3 5" xfId="26856"/>
    <cellStyle name="Output 2 2 2 4 2 3 6" xfId="26857"/>
    <cellStyle name="Output 2 2 2 4 2 4" xfId="26858"/>
    <cellStyle name="Output 2 2 2 4 2 4 2" xfId="26859"/>
    <cellStyle name="Output 2 2 2 4 2 4 3" xfId="26860"/>
    <cellStyle name="Output 2 2 2 4 2 4 4" xfId="26861"/>
    <cellStyle name="Output 2 2 2 4 2 4 5" xfId="26862"/>
    <cellStyle name="Output 2 2 2 4 2 4 6" xfId="26863"/>
    <cellStyle name="Output 2 2 2 4 2 5" xfId="26864"/>
    <cellStyle name="Output 2 2 2 4 2 6" xfId="26865"/>
    <cellStyle name="Output 2 2 2 4 2 7" xfId="26866"/>
    <cellStyle name="Output 2 2 2 4 2 8" xfId="26867"/>
    <cellStyle name="Output 2 2 2 4 2 9" xfId="26868"/>
    <cellStyle name="Output 2 2 2 4 3" xfId="26869"/>
    <cellStyle name="Output 2 2 2 4 3 2" xfId="26870"/>
    <cellStyle name="Output 2 2 2 4 3 2 2" xfId="26871"/>
    <cellStyle name="Output 2 2 2 4 3 2 3" xfId="26872"/>
    <cellStyle name="Output 2 2 2 4 3 2 4" xfId="26873"/>
    <cellStyle name="Output 2 2 2 4 3 2 5" xfId="26874"/>
    <cellStyle name="Output 2 2 2 4 3 2 6" xfId="26875"/>
    <cellStyle name="Output 2 2 2 4 3 3" xfId="26876"/>
    <cellStyle name="Output 2 2 2 4 3 3 2" xfId="26877"/>
    <cellStyle name="Output 2 2 2 4 3 3 3" xfId="26878"/>
    <cellStyle name="Output 2 2 2 4 3 3 4" xfId="26879"/>
    <cellStyle name="Output 2 2 2 4 3 3 5" xfId="26880"/>
    <cellStyle name="Output 2 2 2 4 3 3 6" xfId="26881"/>
    <cellStyle name="Output 2 2 2 4 3 4" xfId="26882"/>
    <cellStyle name="Output 2 2 2 4 3 5" xfId="26883"/>
    <cellStyle name="Output 2 2 2 4 3 6" xfId="26884"/>
    <cellStyle name="Output 2 2 2 4 3 7" xfId="26885"/>
    <cellStyle name="Output 2 2 2 4 3 8" xfId="26886"/>
    <cellStyle name="Output 2 2 2 4 4" xfId="26887"/>
    <cellStyle name="Output 2 2 2 4 4 2" xfId="26888"/>
    <cellStyle name="Output 2 2 2 4 4 3" xfId="26889"/>
    <cellStyle name="Output 2 2 2 4 4 4" xfId="26890"/>
    <cellStyle name="Output 2 2 2 4 4 5" xfId="26891"/>
    <cellStyle name="Output 2 2 2 4 4 6" xfId="26892"/>
    <cellStyle name="Output 2 2 2 4 5" xfId="26893"/>
    <cellStyle name="Output 2 2 2 4 5 2" xfId="26894"/>
    <cellStyle name="Output 2 2 2 4 5 3" xfId="26895"/>
    <cellStyle name="Output 2 2 2 4 5 4" xfId="26896"/>
    <cellStyle name="Output 2 2 2 4 5 5" xfId="26897"/>
    <cellStyle name="Output 2 2 2 4 5 6" xfId="26898"/>
    <cellStyle name="Output 2 2 2 4 6" xfId="26899"/>
    <cellStyle name="Output 2 2 2 4 7" xfId="26900"/>
    <cellStyle name="Output 2 2 2 4 8" xfId="26901"/>
    <cellStyle name="Output 2 2 2 4 9" xfId="26902"/>
    <cellStyle name="Output 2 2 2 5" xfId="26903"/>
    <cellStyle name="Output 2 2 2 5 2" xfId="26904"/>
    <cellStyle name="Output 2 2 2 5 2 2" xfId="26905"/>
    <cellStyle name="Output 2 2 2 5 2 2 2" xfId="26906"/>
    <cellStyle name="Output 2 2 2 5 2 2 3" xfId="26907"/>
    <cellStyle name="Output 2 2 2 5 2 2 4" xfId="26908"/>
    <cellStyle name="Output 2 2 2 5 2 2 5" xfId="26909"/>
    <cellStyle name="Output 2 2 2 5 2 2 6" xfId="26910"/>
    <cellStyle name="Output 2 2 2 5 2 3" xfId="26911"/>
    <cellStyle name="Output 2 2 2 5 2 3 2" xfId="26912"/>
    <cellStyle name="Output 2 2 2 5 2 3 3" xfId="26913"/>
    <cellStyle name="Output 2 2 2 5 2 3 4" xfId="26914"/>
    <cellStyle name="Output 2 2 2 5 2 3 5" xfId="26915"/>
    <cellStyle name="Output 2 2 2 5 2 3 6" xfId="26916"/>
    <cellStyle name="Output 2 2 2 5 2 4" xfId="26917"/>
    <cellStyle name="Output 2 2 2 5 2 5" xfId="26918"/>
    <cellStyle name="Output 2 2 2 5 2 6" xfId="26919"/>
    <cellStyle name="Output 2 2 2 5 2 7" xfId="26920"/>
    <cellStyle name="Output 2 2 2 5 2 8" xfId="26921"/>
    <cellStyle name="Output 2 2 2 5 3" xfId="26922"/>
    <cellStyle name="Output 2 2 2 5 3 2" xfId="26923"/>
    <cellStyle name="Output 2 2 2 5 3 3" xfId="26924"/>
    <cellStyle name="Output 2 2 2 5 3 4" xfId="26925"/>
    <cellStyle name="Output 2 2 2 5 3 5" xfId="26926"/>
    <cellStyle name="Output 2 2 2 5 3 6" xfId="26927"/>
    <cellStyle name="Output 2 2 2 5 4" xfId="26928"/>
    <cellStyle name="Output 2 2 2 5 4 2" xfId="26929"/>
    <cellStyle name="Output 2 2 2 5 4 3" xfId="26930"/>
    <cellStyle name="Output 2 2 2 5 4 4" xfId="26931"/>
    <cellStyle name="Output 2 2 2 5 4 5" xfId="26932"/>
    <cellStyle name="Output 2 2 2 5 4 6" xfId="26933"/>
    <cellStyle name="Output 2 2 2 5 5" xfId="26934"/>
    <cellStyle name="Output 2 2 2 5 6" xfId="26935"/>
    <cellStyle name="Output 2 2 2 5 7" xfId="26936"/>
    <cellStyle name="Output 2 2 2 5 8" xfId="26937"/>
    <cellStyle name="Output 2 2 2 5 9" xfId="26938"/>
    <cellStyle name="Output 2 2 2 6" xfId="26939"/>
    <cellStyle name="Output 2 2 2 6 2" xfId="26940"/>
    <cellStyle name="Output 2 2 2 6 2 2" xfId="26941"/>
    <cellStyle name="Output 2 2 2 6 2 3" xfId="26942"/>
    <cellStyle name="Output 2 2 2 6 2 4" xfId="26943"/>
    <cellStyle name="Output 2 2 2 6 2 5" xfId="26944"/>
    <cellStyle name="Output 2 2 2 6 2 6" xfId="26945"/>
    <cellStyle name="Output 2 2 2 6 3" xfId="26946"/>
    <cellStyle name="Output 2 2 2 6 3 2" xfId="26947"/>
    <cellStyle name="Output 2 2 2 6 3 3" xfId="26948"/>
    <cellStyle name="Output 2 2 2 6 3 4" xfId="26949"/>
    <cellStyle name="Output 2 2 2 6 3 5" xfId="26950"/>
    <cellStyle name="Output 2 2 2 6 3 6" xfId="26951"/>
    <cellStyle name="Output 2 2 2 6 4" xfId="26952"/>
    <cellStyle name="Output 2 2 2 6 5" xfId="26953"/>
    <cellStyle name="Output 2 2 2 6 6" xfId="26954"/>
    <cellStyle name="Output 2 2 2 6 7" xfId="26955"/>
    <cellStyle name="Output 2 2 2 6 8" xfId="26956"/>
    <cellStyle name="Output 2 2 2 7" xfId="26957"/>
    <cellStyle name="Output 2 2 2 7 2" xfId="26958"/>
    <cellStyle name="Output 2 2 2 7 3" xfId="26959"/>
    <cellStyle name="Output 2 2 2 7 4" xfId="26960"/>
    <cellStyle name="Output 2 2 2 7 5" xfId="26961"/>
    <cellStyle name="Output 2 2 2 7 6" xfId="26962"/>
    <cellStyle name="Output 2 2 2 8" xfId="26963"/>
    <cellStyle name="Output 2 2 2 8 2" xfId="26964"/>
    <cellStyle name="Output 2 2 2 8 3" xfId="26965"/>
    <cellStyle name="Output 2 2 2 8 4" xfId="26966"/>
    <cellStyle name="Output 2 2 2 8 5" xfId="26967"/>
    <cellStyle name="Output 2 2 2 8 6" xfId="26968"/>
    <cellStyle name="Output 2 2 2 9" xfId="26969"/>
    <cellStyle name="Output 2 2 3" xfId="26970"/>
    <cellStyle name="Output 2 2 3 10" xfId="26971"/>
    <cellStyle name="Output 2 2 3 11" xfId="26972"/>
    <cellStyle name="Output 2 2 3 12" xfId="26973"/>
    <cellStyle name="Output 2 2 3 2" xfId="26974"/>
    <cellStyle name="Output 2 2 3 2 10" xfId="26975"/>
    <cellStyle name="Output 2 2 3 2 11" xfId="26976"/>
    <cellStyle name="Output 2 2 3 2 2" xfId="26977"/>
    <cellStyle name="Output 2 2 3 2 2 10" xfId="26978"/>
    <cellStyle name="Output 2 2 3 2 2 2" xfId="26979"/>
    <cellStyle name="Output 2 2 3 2 2 2 2" xfId="26980"/>
    <cellStyle name="Output 2 2 3 2 2 2 2 2" xfId="26981"/>
    <cellStyle name="Output 2 2 3 2 2 2 2 2 2" xfId="26982"/>
    <cellStyle name="Output 2 2 3 2 2 2 2 2 3" xfId="26983"/>
    <cellStyle name="Output 2 2 3 2 2 2 2 2 4" xfId="26984"/>
    <cellStyle name="Output 2 2 3 2 2 2 2 2 5" xfId="26985"/>
    <cellStyle name="Output 2 2 3 2 2 2 2 2 6" xfId="26986"/>
    <cellStyle name="Output 2 2 3 2 2 2 2 3" xfId="26987"/>
    <cellStyle name="Output 2 2 3 2 2 2 2 3 2" xfId="26988"/>
    <cellStyle name="Output 2 2 3 2 2 2 2 3 3" xfId="26989"/>
    <cellStyle name="Output 2 2 3 2 2 2 2 3 4" xfId="26990"/>
    <cellStyle name="Output 2 2 3 2 2 2 2 3 5" xfId="26991"/>
    <cellStyle name="Output 2 2 3 2 2 2 2 3 6" xfId="26992"/>
    <cellStyle name="Output 2 2 3 2 2 2 2 4" xfId="26993"/>
    <cellStyle name="Output 2 2 3 2 2 2 2 5" xfId="26994"/>
    <cellStyle name="Output 2 2 3 2 2 2 2 6" xfId="26995"/>
    <cellStyle name="Output 2 2 3 2 2 2 2 7" xfId="26996"/>
    <cellStyle name="Output 2 2 3 2 2 2 2 8" xfId="26997"/>
    <cellStyle name="Output 2 2 3 2 2 2 3" xfId="26998"/>
    <cellStyle name="Output 2 2 3 2 2 2 3 2" xfId="26999"/>
    <cellStyle name="Output 2 2 3 2 2 2 3 3" xfId="27000"/>
    <cellStyle name="Output 2 2 3 2 2 2 3 4" xfId="27001"/>
    <cellStyle name="Output 2 2 3 2 2 2 3 5" xfId="27002"/>
    <cellStyle name="Output 2 2 3 2 2 2 3 6" xfId="27003"/>
    <cellStyle name="Output 2 2 3 2 2 2 4" xfId="27004"/>
    <cellStyle name="Output 2 2 3 2 2 2 4 2" xfId="27005"/>
    <cellStyle name="Output 2 2 3 2 2 2 4 3" xfId="27006"/>
    <cellStyle name="Output 2 2 3 2 2 2 4 4" xfId="27007"/>
    <cellStyle name="Output 2 2 3 2 2 2 4 5" xfId="27008"/>
    <cellStyle name="Output 2 2 3 2 2 2 4 6" xfId="27009"/>
    <cellStyle name="Output 2 2 3 2 2 2 5" xfId="27010"/>
    <cellStyle name="Output 2 2 3 2 2 2 6" xfId="27011"/>
    <cellStyle name="Output 2 2 3 2 2 2 7" xfId="27012"/>
    <cellStyle name="Output 2 2 3 2 2 2 8" xfId="27013"/>
    <cellStyle name="Output 2 2 3 2 2 2 9" xfId="27014"/>
    <cellStyle name="Output 2 2 3 2 2 3" xfId="27015"/>
    <cellStyle name="Output 2 2 3 2 2 3 2" xfId="27016"/>
    <cellStyle name="Output 2 2 3 2 2 3 2 2" xfId="27017"/>
    <cellStyle name="Output 2 2 3 2 2 3 2 3" xfId="27018"/>
    <cellStyle name="Output 2 2 3 2 2 3 2 4" xfId="27019"/>
    <cellStyle name="Output 2 2 3 2 2 3 2 5" xfId="27020"/>
    <cellStyle name="Output 2 2 3 2 2 3 2 6" xfId="27021"/>
    <cellStyle name="Output 2 2 3 2 2 3 3" xfId="27022"/>
    <cellStyle name="Output 2 2 3 2 2 3 3 2" xfId="27023"/>
    <cellStyle name="Output 2 2 3 2 2 3 3 3" xfId="27024"/>
    <cellStyle name="Output 2 2 3 2 2 3 3 4" xfId="27025"/>
    <cellStyle name="Output 2 2 3 2 2 3 3 5" xfId="27026"/>
    <cellStyle name="Output 2 2 3 2 2 3 3 6" xfId="27027"/>
    <cellStyle name="Output 2 2 3 2 2 3 4" xfId="27028"/>
    <cellStyle name="Output 2 2 3 2 2 3 5" xfId="27029"/>
    <cellStyle name="Output 2 2 3 2 2 3 6" xfId="27030"/>
    <cellStyle name="Output 2 2 3 2 2 3 7" xfId="27031"/>
    <cellStyle name="Output 2 2 3 2 2 3 8" xfId="27032"/>
    <cellStyle name="Output 2 2 3 2 2 4" xfId="27033"/>
    <cellStyle name="Output 2 2 3 2 2 4 2" xfId="27034"/>
    <cellStyle name="Output 2 2 3 2 2 4 3" xfId="27035"/>
    <cellStyle name="Output 2 2 3 2 2 4 4" xfId="27036"/>
    <cellStyle name="Output 2 2 3 2 2 4 5" xfId="27037"/>
    <cellStyle name="Output 2 2 3 2 2 4 6" xfId="27038"/>
    <cellStyle name="Output 2 2 3 2 2 5" xfId="27039"/>
    <cellStyle name="Output 2 2 3 2 2 5 2" xfId="27040"/>
    <cellStyle name="Output 2 2 3 2 2 5 3" xfId="27041"/>
    <cellStyle name="Output 2 2 3 2 2 5 4" xfId="27042"/>
    <cellStyle name="Output 2 2 3 2 2 5 5" xfId="27043"/>
    <cellStyle name="Output 2 2 3 2 2 5 6" xfId="27044"/>
    <cellStyle name="Output 2 2 3 2 2 6" xfId="27045"/>
    <cellStyle name="Output 2 2 3 2 2 7" xfId="27046"/>
    <cellStyle name="Output 2 2 3 2 2 8" xfId="27047"/>
    <cellStyle name="Output 2 2 3 2 2 9" xfId="27048"/>
    <cellStyle name="Output 2 2 3 2 3" xfId="27049"/>
    <cellStyle name="Output 2 2 3 2 3 2" xfId="27050"/>
    <cellStyle name="Output 2 2 3 2 3 2 2" xfId="27051"/>
    <cellStyle name="Output 2 2 3 2 3 2 2 2" xfId="27052"/>
    <cellStyle name="Output 2 2 3 2 3 2 2 3" xfId="27053"/>
    <cellStyle name="Output 2 2 3 2 3 2 2 4" xfId="27054"/>
    <cellStyle name="Output 2 2 3 2 3 2 2 5" xfId="27055"/>
    <cellStyle name="Output 2 2 3 2 3 2 2 6" xfId="27056"/>
    <cellStyle name="Output 2 2 3 2 3 2 3" xfId="27057"/>
    <cellStyle name="Output 2 2 3 2 3 2 3 2" xfId="27058"/>
    <cellStyle name="Output 2 2 3 2 3 2 3 3" xfId="27059"/>
    <cellStyle name="Output 2 2 3 2 3 2 3 4" xfId="27060"/>
    <cellStyle name="Output 2 2 3 2 3 2 3 5" xfId="27061"/>
    <cellStyle name="Output 2 2 3 2 3 2 3 6" xfId="27062"/>
    <cellStyle name="Output 2 2 3 2 3 2 4" xfId="27063"/>
    <cellStyle name="Output 2 2 3 2 3 2 5" xfId="27064"/>
    <cellStyle name="Output 2 2 3 2 3 2 6" xfId="27065"/>
    <cellStyle name="Output 2 2 3 2 3 2 7" xfId="27066"/>
    <cellStyle name="Output 2 2 3 2 3 2 8" xfId="27067"/>
    <cellStyle name="Output 2 2 3 2 3 3" xfId="27068"/>
    <cellStyle name="Output 2 2 3 2 3 3 2" xfId="27069"/>
    <cellStyle name="Output 2 2 3 2 3 3 3" xfId="27070"/>
    <cellStyle name="Output 2 2 3 2 3 3 4" xfId="27071"/>
    <cellStyle name="Output 2 2 3 2 3 3 5" xfId="27072"/>
    <cellStyle name="Output 2 2 3 2 3 3 6" xfId="27073"/>
    <cellStyle name="Output 2 2 3 2 3 4" xfId="27074"/>
    <cellStyle name="Output 2 2 3 2 3 4 2" xfId="27075"/>
    <cellStyle name="Output 2 2 3 2 3 4 3" xfId="27076"/>
    <cellStyle name="Output 2 2 3 2 3 4 4" xfId="27077"/>
    <cellStyle name="Output 2 2 3 2 3 4 5" xfId="27078"/>
    <cellStyle name="Output 2 2 3 2 3 4 6" xfId="27079"/>
    <cellStyle name="Output 2 2 3 2 3 5" xfId="27080"/>
    <cellStyle name="Output 2 2 3 2 3 6" xfId="27081"/>
    <cellStyle name="Output 2 2 3 2 3 7" xfId="27082"/>
    <cellStyle name="Output 2 2 3 2 3 8" xfId="27083"/>
    <cellStyle name="Output 2 2 3 2 3 9" xfId="27084"/>
    <cellStyle name="Output 2 2 3 2 4" xfId="27085"/>
    <cellStyle name="Output 2 2 3 2 4 2" xfId="27086"/>
    <cellStyle name="Output 2 2 3 2 4 2 2" xfId="27087"/>
    <cellStyle name="Output 2 2 3 2 4 2 3" xfId="27088"/>
    <cellStyle name="Output 2 2 3 2 4 2 4" xfId="27089"/>
    <cellStyle name="Output 2 2 3 2 4 2 5" xfId="27090"/>
    <cellStyle name="Output 2 2 3 2 4 2 6" xfId="27091"/>
    <cellStyle name="Output 2 2 3 2 4 3" xfId="27092"/>
    <cellStyle name="Output 2 2 3 2 4 3 2" xfId="27093"/>
    <cellStyle name="Output 2 2 3 2 4 3 3" xfId="27094"/>
    <cellStyle name="Output 2 2 3 2 4 3 4" xfId="27095"/>
    <cellStyle name="Output 2 2 3 2 4 3 5" xfId="27096"/>
    <cellStyle name="Output 2 2 3 2 4 3 6" xfId="27097"/>
    <cellStyle name="Output 2 2 3 2 4 4" xfId="27098"/>
    <cellStyle name="Output 2 2 3 2 4 5" xfId="27099"/>
    <cellStyle name="Output 2 2 3 2 4 6" xfId="27100"/>
    <cellStyle name="Output 2 2 3 2 4 7" xfId="27101"/>
    <cellStyle name="Output 2 2 3 2 4 8" xfId="27102"/>
    <cellStyle name="Output 2 2 3 2 5" xfId="27103"/>
    <cellStyle name="Output 2 2 3 2 5 2" xfId="27104"/>
    <cellStyle name="Output 2 2 3 2 5 3" xfId="27105"/>
    <cellStyle name="Output 2 2 3 2 5 4" xfId="27106"/>
    <cellStyle name="Output 2 2 3 2 5 5" xfId="27107"/>
    <cellStyle name="Output 2 2 3 2 5 6" xfId="27108"/>
    <cellStyle name="Output 2 2 3 2 6" xfId="27109"/>
    <cellStyle name="Output 2 2 3 2 6 2" xfId="27110"/>
    <cellStyle name="Output 2 2 3 2 6 3" xfId="27111"/>
    <cellStyle name="Output 2 2 3 2 6 4" xfId="27112"/>
    <cellStyle name="Output 2 2 3 2 6 5" xfId="27113"/>
    <cellStyle name="Output 2 2 3 2 6 6" xfId="27114"/>
    <cellStyle name="Output 2 2 3 2 7" xfId="27115"/>
    <cellStyle name="Output 2 2 3 2 8" xfId="27116"/>
    <cellStyle name="Output 2 2 3 2 9" xfId="27117"/>
    <cellStyle name="Output 2 2 3 3" xfId="27118"/>
    <cellStyle name="Output 2 2 3 3 10" xfId="27119"/>
    <cellStyle name="Output 2 2 3 3 2" xfId="27120"/>
    <cellStyle name="Output 2 2 3 3 2 2" xfId="27121"/>
    <cellStyle name="Output 2 2 3 3 2 2 2" xfId="27122"/>
    <cellStyle name="Output 2 2 3 3 2 2 2 2" xfId="27123"/>
    <cellStyle name="Output 2 2 3 3 2 2 2 3" xfId="27124"/>
    <cellStyle name="Output 2 2 3 3 2 2 2 4" xfId="27125"/>
    <cellStyle name="Output 2 2 3 3 2 2 2 5" xfId="27126"/>
    <cellStyle name="Output 2 2 3 3 2 2 2 6" xfId="27127"/>
    <cellStyle name="Output 2 2 3 3 2 2 3" xfId="27128"/>
    <cellStyle name="Output 2 2 3 3 2 2 3 2" xfId="27129"/>
    <cellStyle name="Output 2 2 3 3 2 2 3 3" xfId="27130"/>
    <cellStyle name="Output 2 2 3 3 2 2 3 4" xfId="27131"/>
    <cellStyle name="Output 2 2 3 3 2 2 3 5" xfId="27132"/>
    <cellStyle name="Output 2 2 3 3 2 2 3 6" xfId="27133"/>
    <cellStyle name="Output 2 2 3 3 2 2 4" xfId="27134"/>
    <cellStyle name="Output 2 2 3 3 2 2 5" xfId="27135"/>
    <cellStyle name="Output 2 2 3 3 2 2 6" xfId="27136"/>
    <cellStyle name="Output 2 2 3 3 2 2 7" xfId="27137"/>
    <cellStyle name="Output 2 2 3 3 2 2 8" xfId="27138"/>
    <cellStyle name="Output 2 2 3 3 2 3" xfId="27139"/>
    <cellStyle name="Output 2 2 3 3 2 3 2" xfId="27140"/>
    <cellStyle name="Output 2 2 3 3 2 3 3" xfId="27141"/>
    <cellStyle name="Output 2 2 3 3 2 3 4" xfId="27142"/>
    <cellStyle name="Output 2 2 3 3 2 3 5" xfId="27143"/>
    <cellStyle name="Output 2 2 3 3 2 3 6" xfId="27144"/>
    <cellStyle name="Output 2 2 3 3 2 4" xfId="27145"/>
    <cellStyle name="Output 2 2 3 3 2 4 2" xfId="27146"/>
    <cellStyle name="Output 2 2 3 3 2 4 3" xfId="27147"/>
    <cellStyle name="Output 2 2 3 3 2 4 4" xfId="27148"/>
    <cellStyle name="Output 2 2 3 3 2 4 5" xfId="27149"/>
    <cellStyle name="Output 2 2 3 3 2 4 6" xfId="27150"/>
    <cellStyle name="Output 2 2 3 3 2 5" xfId="27151"/>
    <cellStyle name="Output 2 2 3 3 2 6" xfId="27152"/>
    <cellStyle name="Output 2 2 3 3 2 7" xfId="27153"/>
    <cellStyle name="Output 2 2 3 3 2 8" xfId="27154"/>
    <cellStyle name="Output 2 2 3 3 2 9" xfId="27155"/>
    <cellStyle name="Output 2 2 3 3 3" xfId="27156"/>
    <cellStyle name="Output 2 2 3 3 3 2" xfId="27157"/>
    <cellStyle name="Output 2 2 3 3 3 2 2" xfId="27158"/>
    <cellStyle name="Output 2 2 3 3 3 2 3" xfId="27159"/>
    <cellStyle name="Output 2 2 3 3 3 2 4" xfId="27160"/>
    <cellStyle name="Output 2 2 3 3 3 2 5" xfId="27161"/>
    <cellStyle name="Output 2 2 3 3 3 2 6" xfId="27162"/>
    <cellStyle name="Output 2 2 3 3 3 3" xfId="27163"/>
    <cellStyle name="Output 2 2 3 3 3 3 2" xfId="27164"/>
    <cellStyle name="Output 2 2 3 3 3 3 3" xfId="27165"/>
    <cellStyle name="Output 2 2 3 3 3 3 4" xfId="27166"/>
    <cellStyle name="Output 2 2 3 3 3 3 5" xfId="27167"/>
    <cellStyle name="Output 2 2 3 3 3 3 6" xfId="27168"/>
    <cellStyle name="Output 2 2 3 3 3 4" xfId="27169"/>
    <cellStyle name="Output 2 2 3 3 3 5" xfId="27170"/>
    <cellStyle name="Output 2 2 3 3 3 6" xfId="27171"/>
    <cellStyle name="Output 2 2 3 3 3 7" xfId="27172"/>
    <cellStyle name="Output 2 2 3 3 3 8" xfId="27173"/>
    <cellStyle name="Output 2 2 3 3 4" xfId="27174"/>
    <cellStyle name="Output 2 2 3 3 4 2" xfId="27175"/>
    <cellStyle name="Output 2 2 3 3 4 3" xfId="27176"/>
    <cellStyle name="Output 2 2 3 3 4 4" xfId="27177"/>
    <cellStyle name="Output 2 2 3 3 4 5" xfId="27178"/>
    <cellStyle name="Output 2 2 3 3 4 6" xfId="27179"/>
    <cellStyle name="Output 2 2 3 3 5" xfId="27180"/>
    <cellStyle name="Output 2 2 3 3 5 2" xfId="27181"/>
    <cellStyle name="Output 2 2 3 3 5 3" xfId="27182"/>
    <cellStyle name="Output 2 2 3 3 5 4" xfId="27183"/>
    <cellStyle name="Output 2 2 3 3 5 5" xfId="27184"/>
    <cellStyle name="Output 2 2 3 3 5 6" xfId="27185"/>
    <cellStyle name="Output 2 2 3 3 6" xfId="27186"/>
    <cellStyle name="Output 2 2 3 3 7" xfId="27187"/>
    <cellStyle name="Output 2 2 3 3 8" xfId="27188"/>
    <cellStyle name="Output 2 2 3 3 9" xfId="27189"/>
    <cellStyle name="Output 2 2 3 4" xfId="27190"/>
    <cellStyle name="Output 2 2 3 4 2" xfId="27191"/>
    <cellStyle name="Output 2 2 3 4 2 2" xfId="27192"/>
    <cellStyle name="Output 2 2 3 4 2 2 2" xfId="27193"/>
    <cellStyle name="Output 2 2 3 4 2 2 3" xfId="27194"/>
    <cellStyle name="Output 2 2 3 4 2 2 4" xfId="27195"/>
    <cellStyle name="Output 2 2 3 4 2 2 5" xfId="27196"/>
    <cellStyle name="Output 2 2 3 4 2 2 6" xfId="27197"/>
    <cellStyle name="Output 2 2 3 4 2 3" xfId="27198"/>
    <cellStyle name="Output 2 2 3 4 2 3 2" xfId="27199"/>
    <cellStyle name="Output 2 2 3 4 2 3 3" xfId="27200"/>
    <cellStyle name="Output 2 2 3 4 2 3 4" xfId="27201"/>
    <cellStyle name="Output 2 2 3 4 2 3 5" xfId="27202"/>
    <cellStyle name="Output 2 2 3 4 2 3 6" xfId="27203"/>
    <cellStyle name="Output 2 2 3 4 2 4" xfId="27204"/>
    <cellStyle name="Output 2 2 3 4 2 5" xfId="27205"/>
    <cellStyle name="Output 2 2 3 4 2 6" xfId="27206"/>
    <cellStyle name="Output 2 2 3 4 2 7" xfId="27207"/>
    <cellStyle name="Output 2 2 3 4 2 8" xfId="27208"/>
    <cellStyle name="Output 2 2 3 4 3" xfId="27209"/>
    <cellStyle name="Output 2 2 3 4 3 2" xfId="27210"/>
    <cellStyle name="Output 2 2 3 4 3 3" xfId="27211"/>
    <cellStyle name="Output 2 2 3 4 3 4" xfId="27212"/>
    <cellStyle name="Output 2 2 3 4 3 5" xfId="27213"/>
    <cellStyle name="Output 2 2 3 4 3 6" xfId="27214"/>
    <cellStyle name="Output 2 2 3 4 4" xfId="27215"/>
    <cellStyle name="Output 2 2 3 4 4 2" xfId="27216"/>
    <cellStyle name="Output 2 2 3 4 4 3" xfId="27217"/>
    <cellStyle name="Output 2 2 3 4 4 4" xfId="27218"/>
    <cellStyle name="Output 2 2 3 4 4 5" xfId="27219"/>
    <cellStyle name="Output 2 2 3 4 4 6" xfId="27220"/>
    <cellStyle name="Output 2 2 3 4 5" xfId="27221"/>
    <cellStyle name="Output 2 2 3 4 6" xfId="27222"/>
    <cellStyle name="Output 2 2 3 4 7" xfId="27223"/>
    <cellStyle name="Output 2 2 3 4 8" xfId="27224"/>
    <cellStyle name="Output 2 2 3 4 9" xfId="27225"/>
    <cellStyle name="Output 2 2 3 5" xfId="27226"/>
    <cellStyle name="Output 2 2 3 5 2" xfId="27227"/>
    <cellStyle name="Output 2 2 3 5 2 2" xfId="27228"/>
    <cellStyle name="Output 2 2 3 5 2 3" xfId="27229"/>
    <cellStyle name="Output 2 2 3 5 2 4" xfId="27230"/>
    <cellStyle name="Output 2 2 3 5 2 5" xfId="27231"/>
    <cellStyle name="Output 2 2 3 5 2 6" xfId="27232"/>
    <cellStyle name="Output 2 2 3 5 3" xfId="27233"/>
    <cellStyle name="Output 2 2 3 5 3 2" xfId="27234"/>
    <cellStyle name="Output 2 2 3 5 3 3" xfId="27235"/>
    <cellStyle name="Output 2 2 3 5 3 4" xfId="27236"/>
    <cellStyle name="Output 2 2 3 5 3 5" xfId="27237"/>
    <cellStyle name="Output 2 2 3 5 3 6" xfId="27238"/>
    <cellStyle name="Output 2 2 3 5 4" xfId="27239"/>
    <cellStyle name="Output 2 2 3 5 5" xfId="27240"/>
    <cellStyle name="Output 2 2 3 5 6" xfId="27241"/>
    <cellStyle name="Output 2 2 3 5 7" xfId="27242"/>
    <cellStyle name="Output 2 2 3 5 8" xfId="27243"/>
    <cellStyle name="Output 2 2 3 6" xfId="27244"/>
    <cellStyle name="Output 2 2 3 6 2" xfId="27245"/>
    <cellStyle name="Output 2 2 3 6 3" xfId="27246"/>
    <cellStyle name="Output 2 2 3 6 4" xfId="27247"/>
    <cellStyle name="Output 2 2 3 6 5" xfId="27248"/>
    <cellStyle name="Output 2 2 3 6 6" xfId="27249"/>
    <cellStyle name="Output 2 2 3 7" xfId="27250"/>
    <cellStyle name="Output 2 2 3 7 2" xfId="27251"/>
    <cellStyle name="Output 2 2 3 7 3" xfId="27252"/>
    <cellStyle name="Output 2 2 3 7 4" xfId="27253"/>
    <cellStyle name="Output 2 2 3 7 5" xfId="27254"/>
    <cellStyle name="Output 2 2 3 7 6" xfId="27255"/>
    <cellStyle name="Output 2 2 3 8" xfId="27256"/>
    <cellStyle name="Output 2 2 3 9" xfId="27257"/>
    <cellStyle name="Output 2 2 4" xfId="27258"/>
    <cellStyle name="Output 2 2 4 10" xfId="27259"/>
    <cellStyle name="Output 2 2 4 11" xfId="27260"/>
    <cellStyle name="Output 2 2 4 2" xfId="27261"/>
    <cellStyle name="Output 2 2 4 2 10" xfId="27262"/>
    <cellStyle name="Output 2 2 4 2 2" xfId="27263"/>
    <cellStyle name="Output 2 2 4 2 2 2" xfId="27264"/>
    <cellStyle name="Output 2 2 4 2 2 2 2" xfId="27265"/>
    <cellStyle name="Output 2 2 4 2 2 2 2 2" xfId="27266"/>
    <cellStyle name="Output 2 2 4 2 2 2 2 3" xfId="27267"/>
    <cellStyle name="Output 2 2 4 2 2 2 2 4" xfId="27268"/>
    <cellStyle name="Output 2 2 4 2 2 2 2 5" xfId="27269"/>
    <cellStyle name="Output 2 2 4 2 2 2 2 6" xfId="27270"/>
    <cellStyle name="Output 2 2 4 2 2 2 3" xfId="27271"/>
    <cellStyle name="Output 2 2 4 2 2 2 3 2" xfId="27272"/>
    <cellStyle name="Output 2 2 4 2 2 2 3 3" xfId="27273"/>
    <cellStyle name="Output 2 2 4 2 2 2 3 4" xfId="27274"/>
    <cellStyle name="Output 2 2 4 2 2 2 3 5" xfId="27275"/>
    <cellStyle name="Output 2 2 4 2 2 2 3 6" xfId="27276"/>
    <cellStyle name="Output 2 2 4 2 2 2 4" xfId="27277"/>
    <cellStyle name="Output 2 2 4 2 2 2 5" xfId="27278"/>
    <cellStyle name="Output 2 2 4 2 2 2 6" xfId="27279"/>
    <cellStyle name="Output 2 2 4 2 2 2 7" xfId="27280"/>
    <cellStyle name="Output 2 2 4 2 2 2 8" xfId="27281"/>
    <cellStyle name="Output 2 2 4 2 2 3" xfId="27282"/>
    <cellStyle name="Output 2 2 4 2 2 3 2" xfId="27283"/>
    <cellStyle name="Output 2 2 4 2 2 3 3" xfId="27284"/>
    <cellStyle name="Output 2 2 4 2 2 3 4" xfId="27285"/>
    <cellStyle name="Output 2 2 4 2 2 3 5" xfId="27286"/>
    <cellStyle name="Output 2 2 4 2 2 3 6" xfId="27287"/>
    <cellStyle name="Output 2 2 4 2 2 4" xfId="27288"/>
    <cellStyle name="Output 2 2 4 2 2 4 2" xfId="27289"/>
    <cellStyle name="Output 2 2 4 2 2 4 3" xfId="27290"/>
    <cellStyle name="Output 2 2 4 2 2 4 4" xfId="27291"/>
    <cellStyle name="Output 2 2 4 2 2 4 5" xfId="27292"/>
    <cellStyle name="Output 2 2 4 2 2 4 6" xfId="27293"/>
    <cellStyle name="Output 2 2 4 2 2 5" xfId="27294"/>
    <cellStyle name="Output 2 2 4 2 2 6" xfId="27295"/>
    <cellStyle name="Output 2 2 4 2 2 7" xfId="27296"/>
    <cellStyle name="Output 2 2 4 2 2 8" xfId="27297"/>
    <cellStyle name="Output 2 2 4 2 2 9" xfId="27298"/>
    <cellStyle name="Output 2 2 4 2 3" xfId="27299"/>
    <cellStyle name="Output 2 2 4 2 3 2" xfId="27300"/>
    <cellStyle name="Output 2 2 4 2 3 2 2" xfId="27301"/>
    <cellStyle name="Output 2 2 4 2 3 2 3" xfId="27302"/>
    <cellStyle name="Output 2 2 4 2 3 2 4" xfId="27303"/>
    <cellStyle name="Output 2 2 4 2 3 2 5" xfId="27304"/>
    <cellStyle name="Output 2 2 4 2 3 2 6" xfId="27305"/>
    <cellStyle name="Output 2 2 4 2 3 3" xfId="27306"/>
    <cellStyle name="Output 2 2 4 2 3 3 2" xfId="27307"/>
    <cellStyle name="Output 2 2 4 2 3 3 3" xfId="27308"/>
    <cellStyle name="Output 2 2 4 2 3 3 4" xfId="27309"/>
    <cellStyle name="Output 2 2 4 2 3 3 5" xfId="27310"/>
    <cellStyle name="Output 2 2 4 2 3 3 6" xfId="27311"/>
    <cellStyle name="Output 2 2 4 2 3 4" xfId="27312"/>
    <cellStyle name="Output 2 2 4 2 3 5" xfId="27313"/>
    <cellStyle name="Output 2 2 4 2 3 6" xfId="27314"/>
    <cellStyle name="Output 2 2 4 2 3 7" xfId="27315"/>
    <cellStyle name="Output 2 2 4 2 3 8" xfId="27316"/>
    <cellStyle name="Output 2 2 4 2 4" xfId="27317"/>
    <cellStyle name="Output 2 2 4 2 4 2" xfId="27318"/>
    <cellStyle name="Output 2 2 4 2 4 3" xfId="27319"/>
    <cellStyle name="Output 2 2 4 2 4 4" xfId="27320"/>
    <cellStyle name="Output 2 2 4 2 4 5" xfId="27321"/>
    <cellStyle name="Output 2 2 4 2 4 6" xfId="27322"/>
    <cellStyle name="Output 2 2 4 2 5" xfId="27323"/>
    <cellStyle name="Output 2 2 4 2 5 2" xfId="27324"/>
    <cellStyle name="Output 2 2 4 2 5 3" xfId="27325"/>
    <cellStyle name="Output 2 2 4 2 5 4" xfId="27326"/>
    <cellStyle name="Output 2 2 4 2 5 5" xfId="27327"/>
    <cellStyle name="Output 2 2 4 2 5 6" xfId="27328"/>
    <cellStyle name="Output 2 2 4 2 6" xfId="27329"/>
    <cellStyle name="Output 2 2 4 2 7" xfId="27330"/>
    <cellStyle name="Output 2 2 4 2 8" xfId="27331"/>
    <cellStyle name="Output 2 2 4 2 9" xfId="27332"/>
    <cellStyle name="Output 2 2 4 3" xfId="27333"/>
    <cellStyle name="Output 2 2 4 3 2" xfId="27334"/>
    <cellStyle name="Output 2 2 4 3 2 2" xfId="27335"/>
    <cellStyle name="Output 2 2 4 3 2 2 2" xfId="27336"/>
    <cellStyle name="Output 2 2 4 3 2 2 3" xfId="27337"/>
    <cellStyle name="Output 2 2 4 3 2 2 4" xfId="27338"/>
    <cellStyle name="Output 2 2 4 3 2 2 5" xfId="27339"/>
    <cellStyle name="Output 2 2 4 3 2 2 6" xfId="27340"/>
    <cellStyle name="Output 2 2 4 3 2 3" xfId="27341"/>
    <cellStyle name="Output 2 2 4 3 2 3 2" xfId="27342"/>
    <cellStyle name="Output 2 2 4 3 2 3 3" xfId="27343"/>
    <cellStyle name="Output 2 2 4 3 2 3 4" xfId="27344"/>
    <cellStyle name="Output 2 2 4 3 2 3 5" xfId="27345"/>
    <cellStyle name="Output 2 2 4 3 2 3 6" xfId="27346"/>
    <cellStyle name="Output 2 2 4 3 2 4" xfId="27347"/>
    <cellStyle name="Output 2 2 4 3 2 5" xfId="27348"/>
    <cellStyle name="Output 2 2 4 3 2 6" xfId="27349"/>
    <cellStyle name="Output 2 2 4 3 2 7" xfId="27350"/>
    <cellStyle name="Output 2 2 4 3 2 8" xfId="27351"/>
    <cellStyle name="Output 2 2 4 3 3" xfId="27352"/>
    <cellStyle name="Output 2 2 4 3 3 2" xfId="27353"/>
    <cellStyle name="Output 2 2 4 3 3 3" xfId="27354"/>
    <cellStyle name="Output 2 2 4 3 3 4" xfId="27355"/>
    <cellStyle name="Output 2 2 4 3 3 5" xfId="27356"/>
    <cellStyle name="Output 2 2 4 3 3 6" xfId="27357"/>
    <cellStyle name="Output 2 2 4 3 4" xfId="27358"/>
    <cellStyle name="Output 2 2 4 3 4 2" xfId="27359"/>
    <cellStyle name="Output 2 2 4 3 4 3" xfId="27360"/>
    <cellStyle name="Output 2 2 4 3 4 4" xfId="27361"/>
    <cellStyle name="Output 2 2 4 3 4 5" xfId="27362"/>
    <cellStyle name="Output 2 2 4 3 4 6" xfId="27363"/>
    <cellStyle name="Output 2 2 4 3 5" xfId="27364"/>
    <cellStyle name="Output 2 2 4 3 6" xfId="27365"/>
    <cellStyle name="Output 2 2 4 3 7" xfId="27366"/>
    <cellStyle name="Output 2 2 4 3 8" xfId="27367"/>
    <cellStyle name="Output 2 2 4 3 9" xfId="27368"/>
    <cellStyle name="Output 2 2 4 4" xfId="27369"/>
    <cellStyle name="Output 2 2 4 4 2" xfId="27370"/>
    <cellStyle name="Output 2 2 4 4 2 2" xfId="27371"/>
    <cellStyle name="Output 2 2 4 4 2 3" xfId="27372"/>
    <cellStyle name="Output 2 2 4 4 2 4" xfId="27373"/>
    <cellStyle name="Output 2 2 4 4 2 5" xfId="27374"/>
    <cellStyle name="Output 2 2 4 4 2 6" xfId="27375"/>
    <cellStyle name="Output 2 2 4 4 3" xfId="27376"/>
    <cellStyle name="Output 2 2 4 4 3 2" xfId="27377"/>
    <cellStyle name="Output 2 2 4 4 3 3" xfId="27378"/>
    <cellStyle name="Output 2 2 4 4 3 4" xfId="27379"/>
    <cellStyle name="Output 2 2 4 4 3 5" xfId="27380"/>
    <cellStyle name="Output 2 2 4 4 3 6" xfId="27381"/>
    <cellStyle name="Output 2 2 4 4 4" xfId="27382"/>
    <cellStyle name="Output 2 2 4 4 5" xfId="27383"/>
    <cellStyle name="Output 2 2 4 4 6" xfId="27384"/>
    <cellStyle name="Output 2 2 4 4 7" xfId="27385"/>
    <cellStyle name="Output 2 2 4 4 8" xfId="27386"/>
    <cellStyle name="Output 2 2 4 5" xfId="27387"/>
    <cellStyle name="Output 2 2 4 5 2" xfId="27388"/>
    <cellStyle name="Output 2 2 4 5 3" xfId="27389"/>
    <cellStyle name="Output 2 2 4 5 4" xfId="27390"/>
    <cellStyle name="Output 2 2 4 5 5" xfId="27391"/>
    <cellStyle name="Output 2 2 4 5 6" xfId="27392"/>
    <cellStyle name="Output 2 2 4 6" xfId="27393"/>
    <cellStyle name="Output 2 2 4 6 2" xfId="27394"/>
    <cellStyle name="Output 2 2 4 6 3" xfId="27395"/>
    <cellStyle name="Output 2 2 4 6 4" xfId="27396"/>
    <cellStyle name="Output 2 2 4 6 5" xfId="27397"/>
    <cellStyle name="Output 2 2 4 6 6" xfId="27398"/>
    <cellStyle name="Output 2 2 4 7" xfId="27399"/>
    <cellStyle name="Output 2 2 4 8" xfId="27400"/>
    <cellStyle name="Output 2 2 4 9" xfId="27401"/>
    <cellStyle name="Output 2 2 5" xfId="27402"/>
    <cellStyle name="Output 2 2 5 10" xfId="27403"/>
    <cellStyle name="Output 2 2 5 2" xfId="27404"/>
    <cellStyle name="Output 2 2 5 2 2" xfId="27405"/>
    <cellStyle name="Output 2 2 5 2 2 2" xfId="27406"/>
    <cellStyle name="Output 2 2 5 2 2 2 2" xfId="27407"/>
    <cellStyle name="Output 2 2 5 2 2 2 3" xfId="27408"/>
    <cellStyle name="Output 2 2 5 2 2 2 4" xfId="27409"/>
    <cellStyle name="Output 2 2 5 2 2 2 5" xfId="27410"/>
    <cellStyle name="Output 2 2 5 2 2 2 6" xfId="27411"/>
    <cellStyle name="Output 2 2 5 2 2 3" xfId="27412"/>
    <cellStyle name="Output 2 2 5 2 2 3 2" xfId="27413"/>
    <cellStyle name="Output 2 2 5 2 2 3 3" xfId="27414"/>
    <cellStyle name="Output 2 2 5 2 2 3 4" xfId="27415"/>
    <cellStyle name="Output 2 2 5 2 2 3 5" xfId="27416"/>
    <cellStyle name="Output 2 2 5 2 2 3 6" xfId="27417"/>
    <cellStyle name="Output 2 2 5 2 2 4" xfId="27418"/>
    <cellStyle name="Output 2 2 5 2 2 5" xfId="27419"/>
    <cellStyle name="Output 2 2 5 2 2 6" xfId="27420"/>
    <cellStyle name="Output 2 2 5 2 2 7" xfId="27421"/>
    <cellStyle name="Output 2 2 5 2 2 8" xfId="27422"/>
    <cellStyle name="Output 2 2 5 2 3" xfId="27423"/>
    <cellStyle name="Output 2 2 5 2 3 2" xfId="27424"/>
    <cellStyle name="Output 2 2 5 2 3 3" xfId="27425"/>
    <cellStyle name="Output 2 2 5 2 3 4" xfId="27426"/>
    <cellStyle name="Output 2 2 5 2 3 5" xfId="27427"/>
    <cellStyle name="Output 2 2 5 2 3 6" xfId="27428"/>
    <cellStyle name="Output 2 2 5 2 4" xfId="27429"/>
    <cellStyle name="Output 2 2 5 2 4 2" xfId="27430"/>
    <cellStyle name="Output 2 2 5 2 4 3" xfId="27431"/>
    <cellStyle name="Output 2 2 5 2 4 4" xfId="27432"/>
    <cellStyle name="Output 2 2 5 2 4 5" xfId="27433"/>
    <cellStyle name="Output 2 2 5 2 4 6" xfId="27434"/>
    <cellStyle name="Output 2 2 5 2 5" xfId="27435"/>
    <cellStyle name="Output 2 2 5 2 6" xfId="27436"/>
    <cellStyle name="Output 2 2 5 2 7" xfId="27437"/>
    <cellStyle name="Output 2 2 5 2 8" xfId="27438"/>
    <cellStyle name="Output 2 2 5 2 9" xfId="27439"/>
    <cellStyle name="Output 2 2 5 3" xfId="27440"/>
    <cellStyle name="Output 2 2 5 3 2" xfId="27441"/>
    <cellStyle name="Output 2 2 5 3 2 2" xfId="27442"/>
    <cellStyle name="Output 2 2 5 3 2 3" xfId="27443"/>
    <cellStyle name="Output 2 2 5 3 2 4" xfId="27444"/>
    <cellStyle name="Output 2 2 5 3 2 5" xfId="27445"/>
    <cellStyle name="Output 2 2 5 3 2 6" xfId="27446"/>
    <cellStyle name="Output 2 2 5 3 3" xfId="27447"/>
    <cellStyle name="Output 2 2 5 3 3 2" xfId="27448"/>
    <cellStyle name="Output 2 2 5 3 3 3" xfId="27449"/>
    <cellStyle name="Output 2 2 5 3 3 4" xfId="27450"/>
    <cellStyle name="Output 2 2 5 3 3 5" xfId="27451"/>
    <cellStyle name="Output 2 2 5 3 3 6" xfId="27452"/>
    <cellStyle name="Output 2 2 5 3 4" xfId="27453"/>
    <cellStyle name="Output 2 2 5 3 5" xfId="27454"/>
    <cellStyle name="Output 2 2 5 3 6" xfId="27455"/>
    <cellStyle name="Output 2 2 5 3 7" xfId="27456"/>
    <cellStyle name="Output 2 2 5 3 8" xfId="27457"/>
    <cellStyle name="Output 2 2 5 4" xfId="27458"/>
    <cellStyle name="Output 2 2 5 4 2" xfId="27459"/>
    <cellStyle name="Output 2 2 5 4 3" xfId="27460"/>
    <cellStyle name="Output 2 2 5 4 4" xfId="27461"/>
    <cellStyle name="Output 2 2 5 4 5" xfId="27462"/>
    <cellStyle name="Output 2 2 5 4 6" xfId="27463"/>
    <cellStyle name="Output 2 2 5 5" xfId="27464"/>
    <cellStyle name="Output 2 2 5 5 2" xfId="27465"/>
    <cellStyle name="Output 2 2 5 5 3" xfId="27466"/>
    <cellStyle name="Output 2 2 5 5 4" xfId="27467"/>
    <cellStyle name="Output 2 2 5 5 5" xfId="27468"/>
    <cellStyle name="Output 2 2 5 5 6" xfId="27469"/>
    <cellStyle name="Output 2 2 5 6" xfId="27470"/>
    <cellStyle name="Output 2 2 5 7" xfId="27471"/>
    <cellStyle name="Output 2 2 5 8" xfId="27472"/>
    <cellStyle name="Output 2 2 5 9" xfId="27473"/>
    <cellStyle name="Output 2 2 6" xfId="27474"/>
    <cellStyle name="Output 2 2 6 2" xfId="27475"/>
    <cellStyle name="Output 2 2 6 2 2" xfId="27476"/>
    <cellStyle name="Output 2 2 6 2 2 2" xfId="27477"/>
    <cellStyle name="Output 2 2 6 2 2 3" xfId="27478"/>
    <cellStyle name="Output 2 2 6 2 2 4" xfId="27479"/>
    <cellStyle name="Output 2 2 6 2 2 5" xfId="27480"/>
    <cellStyle name="Output 2 2 6 2 2 6" xfId="27481"/>
    <cellStyle name="Output 2 2 6 2 3" xfId="27482"/>
    <cellStyle name="Output 2 2 6 2 3 2" xfId="27483"/>
    <cellStyle name="Output 2 2 6 2 3 3" xfId="27484"/>
    <cellStyle name="Output 2 2 6 2 3 4" xfId="27485"/>
    <cellStyle name="Output 2 2 6 2 3 5" xfId="27486"/>
    <cellStyle name="Output 2 2 6 2 3 6" xfId="27487"/>
    <cellStyle name="Output 2 2 6 2 4" xfId="27488"/>
    <cellStyle name="Output 2 2 6 2 5" xfId="27489"/>
    <cellStyle name="Output 2 2 6 2 6" xfId="27490"/>
    <cellStyle name="Output 2 2 6 2 7" xfId="27491"/>
    <cellStyle name="Output 2 2 6 2 8" xfId="27492"/>
    <cellStyle name="Output 2 2 6 3" xfId="27493"/>
    <cellStyle name="Output 2 2 6 3 2" xfId="27494"/>
    <cellStyle name="Output 2 2 6 3 3" xfId="27495"/>
    <cellStyle name="Output 2 2 6 3 4" xfId="27496"/>
    <cellStyle name="Output 2 2 6 3 5" xfId="27497"/>
    <cellStyle name="Output 2 2 6 3 6" xfId="27498"/>
    <cellStyle name="Output 2 2 6 4" xfId="27499"/>
    <cellStyle name="Output 2 2 6 4 2" xfId="27500"/>
    <cellStyle name="Output 2 2 6 4 3" xfId="27501"/>
    <cellStyle name="Output 2 2 6 4 4" xfId="27502"/>
    <cellStyle name="Output 2 2 6 4 5" xfId="27503"/>
    <cellStyle name="Output 2 2 6 4 6" xfId="27504"/>
    <cellStyle name="Output 2 2 6 5" xfId="27505"/>
    <cellStyle name="Output 2 2 6 6" xfId="27506"/>
    <cellStyle name="Output 2 2 6 7" xfId="27507"/>
    <cellStyle name="Output 2 2 6 8" xfId="27508"/>
    <cellStyle name="Output 2 2 6 9" xfId="27509"/>
    <cellStyle name="Output 2 2 7" xfId="27510"/>
    <cellStyle name="Output 2 2 7 2" xfId="27511"/>
    <cellStyle name="Output 2 2 7 2 2" xfId="27512"/>
    <cellStyle name="Output 2 2 7 2 3" xfId="27513"/>
    <cellStyle name="Output 2 2 7 2 4" xfId="27514"/>
    <cellStyle name="Output 2 2 7 2 5" xfId="27515"/>
    <cellStyle name="Output 2 2 7 2 6" xfId="27516"/>
    <cellStyle name="Output 2 2 7 3" xfId="27517"/>
    <cellStyle name="Output 2 2 7 3 2" xfId="27518"/>
    <cellStyle name="Output 2 2 7 3 3" xfId="27519"/>
    <cellStyle name="Output 2 2 7 3 4" xfId="27520"/>
    <cellStyle name="Output 2 2 7 3 5" xfId="27521"/>
    <cellStyle name="Output 2 2 7 3 6" xfId="27522"/>
    <cellStyle name="Output 2 2 7 4" xfId="27523"/>
    <cellStyle name="Output 2 2 7 5" xfId="27524"/>
    <cellStyle name="Output 2 2 7 6" xfId="27525"/>
    <cellStyle name="Output 2 2 7 7" xfId="27526"/>
    <cellStyle name="Output 2 2 7 8" xfId="27527"/>
    <cellStyle name="Output 2 2 8" xfId="27528"/>
    <cellStyle name="Output 2 2 8 2" xfId="27529"/>
    <cellStyle name="Output 2 2 8 3" xfId="27530"/>
    <cellStyle name="Output 2 2 8 4" xfId="27531"/>
    <cellStyle name="Output 2 2 8 5" xfId="27532"/>
    <cellStyle name="Output 2 2 8 6" xfId="27533"/>
    <cellStyle name="Output 2 2 9" xfId="27534"/>
    <cellStyle name="Output 2 2 9 2" xfId="27535"/>
    <cellStyle name="Output 2 2 9 3" xfId="27536"/>
    <cellStyle name="Output 2 2 9 4" xfId="27537"/>
    <cellStyle name="Output 2 2 9 5" xfId="27538"/>
    <cellStyle name="Output 2 2 9 6" xfId="27539"/>
    <cellStyle name="Output 2 3" xfId="27540"/>
    <cellStyle name="Output 2 3 10" xfId="27541"/>
    <cellStyle name="Output 2 3 11" xfId="27542"/>
    <cellStyle name="Output 2 3 12" xfId="27543"/>
    <cellStyle name="Output 2 3 13" xfId="27544"/>
    <cellStyle name="Output 2 3 14" xfId="27545"/>
    <cellStyle name="Output 2 3 2" xfId="27546"/>
    <cellStyle name="Output 2 3 2 10" xfId="27547"/>
    <cellStyle name="Output 2 3 2 11" xfId="27548"/>
    <cellStyle name="Output 2 3 2 12" xfId="27549"/>
    <cellStyle name="Output 2 3 2 13" xfId="27550"/>
    <cellStyle name="Output 2 3 2 2" xfId="27551"/>
    <cellStyle name="Output 2 3 2 2 10" xfId="27552"/>
    <cellStyle name="Output 2 3 2 2 11" xfId="27553"/>
    <cellStyle name="Output 2 3 2 2 12" xfId="27554"/>
    <cellStyle name="Output 2 3 2 2 2" xfId="27555"/>
    <cellStyle name="Output 2 3 2 2 2 10" xfId="27556"/>
    <cellStyle name="Output 2 3 2 2 2 11" xfId="27557"/>
    <cellStyle name="Output 2 3 2 2 2 2" xfId="27558"/>
    <cellStyle name="Output 2 3 2 2 2 2 10" xfId="27559"/>
    <cellStyle name="Output 2 3 2 2 2 2 2" xfId="27560"/>
    <cellStyle name="Output 2 3 2 2 2 2 2 2" xfId="27561"/>
    <cellStyle name="Output 2 3 2 2 2 2 2 2 2" xfId="27562"/>
    <cellStyle name="Output 2 3 2 2 2 2 2 2 2 2" xfId="27563"/>
    <cellStyle name="Output 2 3 2 2 2 2 2 2 2 3" xfId="27564"/>
    <cellStyle name="Output 2 3 2 2 2 2 2 2 2 4" xfId="27565"/>
    <cellStyle name="Output 2 3 2 2 2 2 2 2 2 5" xfId="27566"/>
    <cellStyle name="Output 2 3 2 2 2 2 2 2 2 6" xfId="27567"/>
    <cellStyle name="Output 2 3 2 2 2 2 2 2 3" xfId="27568"/>
    <cellStyle name="Output 2 3 2 2 2 2 2 2 3 2" xfId="27569"/>
    <cellStyle name="Output 2 3 2 2 2 2 2 2 3 3" xfId="27570"/>
    <cellStyle name="Output 2 3 2 2 2 2 2 2 3 4" xfId="27571"/>
    <cellStyle name="Output 2 3 2 2 2 2 2 2 3 5" xfId="27572"/>
    <cellStyle name="Output 2 3 2 2 2 2 2 2 3 6" xfId="27573"/>
    <cellStyle name="Output 2 3 2 2 2 2 2 2 4" xfId="27574"/>
    <cellStyle name="Output 2 3 2 2 2 2 2 2 5" xfId="27575"/>
    <cellStyle name="Output 2 3 2 2 2 2 2 2 6" xfId="27576"/>
    <cellStyle name="Output 2 3 2 2 2 2 2 2 7" xfId="27577"/>
    <cellStyle name="Output 2 3 2 2 2 2 2 2 8" xfId="27578"/>
    <cellStyle name="Output 2 3 2 2 2 2 2 3" xfId="27579"/>
    <cellStyle name="Output 2 3 2 2 2 2 2 3 2" xfId="27580"/>
    <cellStyle name="Output 2 3 2 2 2 2 2 3 3" xfId="27581"/>
    <cellStyle name="Output 2 3 2 2 2 2 2 3 4" xfId="27582"/>
    <cellStyle name="Output 2 3 2 2 2 2 2 3 5" xfId="27583"/>
    <cellStyle name="Output 2 3 2 2 2 2 2 3 6" xfId="27584"/>
    <cellStyle name="Output 2 3 2 2 2 2 2 4" xfId="27585"/>
    <cellStyle name="Output 2 3 2 2 2 2 2 4 2" xfId="27586"/>
    <cellStyle name="Output 2 3 2 2 2 2 2 4 3" xfId="27587"/>
    <cellStyle name="Output 2 3 2 2 2 2 2 4 4" xfId="27588"/>
    <cellStyle name="Output 2 3 2 2 2 2 2 4 5" xfId="27589"/>
    <cellStyle name="Output 2 3 2 2 2 2 2 4 6" xfId="27590"/>
    <cellStyle name="Output 2 3 2 2 2 2 2 5" xfId="27591"/>
    <cellStyle name="Output 2 3 2 2 2 2 2 6" xfId="27592"/>
    <cellStyle name="Output 2 3 2 2 2 2 2 7" xfId="27593"/>
    <cellStyle name="Output 2 3 2 2 2 2 2 8" xfId="27594"/>
    <cellStyle name="Output 2 3 2 2 2 2 2 9" xfId="27595"/>
    <cellStyle name="Output 2 3 2 2 2 2 3" xfId="27596"/>
    <cellStyle name="Output 2 3 2 2 2 2 3 2" xfId="27597"/>
    <cellStyle name="Output 2 3 2 2 2 2 3 2 2" xfId="27598"/>
    <cellStyle name="Output 2 3 2 2 2 2 3 2 3" xfId="27599"/>
    <cellStyle name="Output 2 3 2 2 2 2 3 2 4" xfId="27600"/>
    <cellStyle name="Output 2 3 2 2 2 2 3 2 5" xfId="27601"/>
    <cellStyle name="Output 2 3 2 2 2 2 3 2 6" xfId="27602"/>
    <cellStyle name="Output 2 3 2 2 2 2 3 3" xfId="27603"/>
    <cellStyle name="Output 2 3 2 2 2 2 3 3 2" xfId="27604"/>
    <cellStyle name="Output 2 3 2 2 2 2 3 3 3" xfId="27605"/>
    <cellStyle name="Output 2 3 2 2 2 2 3 3 4" xfId="27606"/>
    <cellStyle name="Output 2 3 2 2 2 2 3 3 5" xfId="27607"/>
    <cellStyle name="Output 2 3 2 2 2 2 3 3 6" xfId="27608"/>
    <cellStyle name="Output 2 3 2 2 2 2 3 4" xfId="27609"/>
    <cellStyle name="Output 2 3 2 2 2 2 3 5" xfId="27610"/>
    <cellStyle name="Output 2 3 2 2 2 2 3 6" xfId="27611"/>
    <cellStyle name="Output 2 3 2 2 2 2 3 7" xfId="27612"/>
    <cellStyle name="Output 2 3 2 2 2 2 3 8" xfId="27613"/>
    <cellStyle name="Output 2 3 2 2 2 2 4" xfId="27614"/>
    <cellStyle name="Output 2 3 2 2 2 2 4 2" xfId="27615"/>
    <cellStyle name="Output 2 3 2 2 2 2 4 3" xfId="27616"/>
    <cellStyle name="Output 2 3 2 2 2 2 4 4" xfId="27617"/>
    <cellStyle name="Output 2 3 2 2 2 2 4 5" xfId="27618"/>
    <cellStyle name="Output 2 3 2 2 2 2 4 6" xfId="27619"/>
    <cellStyle name="Output 2 3 2 2 2 2 5" xfId="27620"/>
    <cellStyle name="Output 2 3 2 2 2 2 5 2" xfId="27621"/>
    <cellStyle name="Output 2 3 2 2 2 2 5 3" xfId="27622"/>
    <cellStyle name="Output 2 3 2 2 2 2 5 4" xfId="27623"/>
    <cellStyle name="Output 2 3 2 2 2 2 5 5" xfId="27624"/>
    <cellStyle name="Output 2 3 2 2 2 2 5 6" xfId="27625"/>
    <cellStyle name="Output 2 3 2 2 2 2 6" xfId="27626"/>
    <cellStyle name="Output 2 3 2 2 2 2 7" xfId="27627"/>
    <cellStyle name="Output 2 3 2 2 2 2 8" xfId="27628"/>
    <cellStyle name="Output 2 3 2 2 2 2 9" xfId="27629"/>
    <cellStyle name="Output 2 3 2 2 2 3" xfId="27630"/>
    <cellStyle name="Output 2 3 2 2 2 3 2" xfId="27631"/>
    <cellStyle name="Output 2 3 2 2 2 3 2 2" xfId="27632"/>
    <cellStyle name="Output 2 3 2 2 2 3 2 2 2" xfId="27633"/>
    <cellStyle name="Output 2 3 2 2 2 3 2 2 3" xfId="27634"/>
    <cellStyle name="Output 2 3 2 2 2 3 2 2 4" xfId="27635"/>
    <cellStyle name="Output 2 3 2 2 2 3 2 2 5" xfId="27636"/>
    <cellStyle name="Output 2 3 2 2 2 3 2 2 6" xfId="27637"/>
    <cellStyle name="Output 2 3 2 2 2 3 2 3" xfId="27638"/>
    <cellStyle name="Output 2 3 2 2 2 3 2 3 2" xfId="27639"/>
    <cellStyle name="Output 2 3 2 2 2 3 2 3 3" xfId="27640"/>
    <cellStyle name="Output 2 3 2 2 2 3 2 3 4" xfId="27641"/>
    <cellStyle name="Output 2 3 2 2 2 3 2 3 5" xfId="27642"/>
    <cellStyle name="Output 2 3 2 2 2 3 2 3 6" xfId="27643"/>
    <cellStyle name="Output 2 3 2 2 2 3 2 4" xfId="27644"/>
    <cellStyle name="Output 2 3 2 2 2 3 2 5" xfId="27645"/>
    <cellStyle name="Output 2 3 2 2 2 3 2 6" xfId="27646"/>
    <cellStyle name="Output 2 3 2 2 2 3 2 7" xfId="27647"/>
    <cellStyle name="Output 2 3 2 2 2 3 2 8" xfId="27648"/>
    <cellStyle name="Output 2 3 2 2 2 3 3" xfId="27649"/>
    <cellStyle name="Output 2 3 2 2 2 3 3 2" xfId="27650"/>
    <cellStyle name="Output 2 3 2 2 2 3 3 3" xfId="27651"/>
    <cellStyle name="Output 2 3 2 2 2 3 3 4" xfId="27652"/>
    <cellStyle name="Output 2 3 2 2 2 3 3 5" xfId="27653"/>
    <cellStyle name="Output 2 3 2 2 2 3 3 6" xfId="27654"/>
    <cellStyle name="Output 2 3 2 2 2 3 4" xfId="27655"/>
    <cellStyle name="Output 2 3 2 2 2 3 4 2" xfId="27656"/>
    <cellStyle name="Output 2 3 2 2 2 3 4 3" xfId="27657"/>
    <cellStyle name="Output 2 3 2 2 2 3 4 4" xfId="27658"/>
    <cellStyle name="Output 2 3 2 2 2 3 4 5" xfId="27659"/>
    <cellStyle name="Output 2 3 2 2 2 3 4 6" xfId="27660"/>
    <cellStyle name="Output 2 3 2 2 2 3 5" xfId="27661"/>
    <cellStyle name="Output 2 3 2 2 2 3 6" xfId="27662"/>
    <cellStyle name="Output 2 3 2 2 2 3 7" xfId="27663"/>
    <cellStyle name="Output 2 3 2 2 2 3 8" xfId="27664"/>
    <cellStyle name="Output 2 3 2 2 2 3 9" xfId="27665"/>
    <cellStyle name="Output 2 3 2 2 2 4" xfId="27666"/>
    <cellStyle name="Output 2 3 2 2 2 4 2" xfId="27667"/>
    <cellStyle name="Output 2 3 2 2 2 4 2 2" xfId="27668"/>
    <cellStyle name="Output 2 3 2 2 2 4 2 3" xfId="27669"/>
    <cellStyle name="Output 2 3 2 2 2 4 2 4" xfId="27670"/>
    <cellStyle name="Output 2 3 2 2 2 4 2 5" xfId="27671"/>
    <cellStyle name="Output 2 3 2 2 2 4 2 6" xfId="27672"/>
    <cellStyle name="Output 2 3 2 2 2 4 3" xfId="27673"/>
    <cellStyle name="Output 2 3 2 2 2 4 3 2" xfId="27674"/>
    <cellStyle name="Output 2 3 2 2 2 4 3 3" xfId="27675"/>
    <cellStyle name="Output 2 3 2 2 2 4 3 4" xfId="27676"/>
    <cellStyle name="Output 2 3 2 2 2 4 3 5" xfId="27677"/>
    <cellStyle name="Output 2 3 2 2 2 4 3 6" xfId="27678"/>
    <cellStyle name="Output 2 3 2 2 2 4 4" xfId="27679"/>
    <cellStyle name="Output 2 3 2 2 2 4 5" xfId="27680"/>
    <cellStyle name="Output 2 3 2 2 2 4 6" xfId="27681"/>
    <cellStyle name="Output 2 3 2 2 2 4 7" xfId="27682"/>
    <cellStyle name="Output 2 3 2 2 2 4 8" xfId="27683"/>
    <cellStyle name="Output 2 3 2 2 2 5" xfId="27684"/>
    <cellStyle name="Output 2 3 2 2 2 5 2" xfId="27685"/>
    <cellStyle name="Output 2 3 2 2 2 5 3" xfId="27686"/>
    <cellStyle name="Output 2 3 2 2 2 5 4" xfId="27687"/>
    <cellStyle name="Output 2 3 2 2 2 5 5" xfId="27688"/>
    <cellStyle name="Output 2 3 2 2 2 5 6" xfId="27689"/>
    <cellStyle name="Output 2 3 2 2 2 6" xfId="27690"/>
    <cellStyle name="Output 2 3 2 2 2 6 2" xfId="27691"/>
    <cellStyle name="Output 2 3 2 2 2 6 3" xfId="27692"/>
    <cellStyle name="Output 2 3 2 2 2 6 4" xfId="27693"/>
    <cellStyle name="Output 2 3 2 2 2 6 5" xfId="27694"/>
    <cellStyle name="Output 2 3 2 2 2 6 6" xfId="27695"/>
    <cellStyle name="Output 2 3 2 2 2 7" xfId="27696"/>
    <cellStyle name="Output 2 3 2 2 2 8" xfId="27697"/>
    <cellStyle name="Output 2 3 2 2 2 9" xfId="27698"/>
    <cellStyle name="Output 2 3 2 2 3" xfId="27699"/>
    <cellStyle name="Output 2 3 2 2 3 10" xfId="27700"/>
    <cellStyle name="Output 2 3 2 2 3 2" xfId="27701"/>
    <cellStyle name="Output 2 3 2 2 3 2 2" xfId="27702"/>
    <cellStyle name="Output 2 3 2 2 3 2 2 2" xfId="27703"/>
    <cellStyle name="Output 2 3 2 2 3 2 2 2 2" xfId="27704"/>
    <cellStyle name="Output 2 3 2 2 3 2 2 2 3" xfId="27705"/>
    <cellStyle name="Output 2 3 2 2 3 2 2 2 4" xfId="27706"/>
    <cellStyle name="Output 2 3 2 2 3 2 2 2 5" xfId="27707"/>
    <cellStyle name="Output 2 3 2 2 3 2 2 2 6" xfId="27708"/>
    <cellStyle name="Output 2 3 2 2 3 2 2 3" xfId="27709"/>
    <cellStyle name="Output 2 3 2 2 3 2 2 3 2" xfId="27710"/>
    <cellStyle name="Output 2 3 2 2 3 2 2 3 3" xfId="27711"/>
    <cellStyle name="Output 2 3 2 2 3 2 2 3 4" xfId="27712"/>
    <cellStyle name="Output 2 3 2 2 3 2 2 3 5" xfId="27713"/>
    <cellStyle name="Output 2 3 2 2 3 2 2 3 6" xfId="27714"/>
    <cellStyle name="Output 2 3 2 2 3 2 2 4" xfId="27715"/>
    <cellStyle name="Output 2 3 2 2 3 2 2 5" xfId="27716"/>
    <cellStyle name="Output 2 3 2 2 3 2 2 6" xfId="27717"/>
    <cellStyle name="Output 2 3 2 2 3 2 2 7" xfId="27718"/>
    <cellStyle name="Output 2 3 2 2 3 2 2 8" xfId="27719"/>
    <cellStyle name="Output 2 3 2 2 3 2 3" xfId="27720"/>
    <cellStyle name="Output 2 3 2 2 3 2 3 2" xfId="27721"/>
    <cellStyle name="Output 2 3 2 2 3 2 3 3" xfId="27722"/>
    <cellStyle name="Output 2 3 2 2 3 2 3 4" xfId="27723"/>
    <cellStyle name="Output 2 3 2 2 3 2 3 5" xfId="27724"/>
    <cellStyle name="Output 2 3 2 2 3 2 3 6" xfId="27725"/>
    <cellStyle name="Output 2 3 2 2 3 2 4" xfId="27726"/>
    <cellStyle name="Output 2 3 2 2 3 2 4 2" xfId="27727"/>
    <cellStyle name="Output 2 3 2 2 3 2 4 3" xfId="27728"/>
    <cellStyle name="Output 2 3 2 2 3 2 4 4" xfId="27729"/>
    <cellStyle name="Output 2 3 2 2 3 2 4 5" xfId="27730"/>
    <cellStyle name="Output 2 3 2 2 3 2 4 6" xfId="27731"/>
    <cellStyle name="Output 2 3 2 2 3 2 5" xfId="27732"/>
    <cellStyle name="Output 2 3 2 2 3 2 6" xfId="27733"/>
    <cellStyle name="Output 2 3 2 2 3 2 7" xfId="27734"/>
    <cellStyle name="Output 2 3 2 2 3 2 8" xfId="27735"/>
    <cellStyle name="Output 2 3 2 2 3 2 9" xfId="27736"/>
    <cellStyle name="Output 2 3 2 2 3 3" xfId="27737"/>
    <cellStyle name="Output 2 3 2 2 3 3 2" xfId="27738"/>
    <cellStyle name="Output 2 3 2 2 3 3 2 2" xfId="27739"/>
    <cellStyle name="Output 2 3 2 2 3 3 2 3" xfId="27740"/>
    <cellStyle name="Output 2 3 2 2 3 3 2 4" xfId="27741"/>
    <cellStyle name="Output 2 3 2 2 3 3 2 5" xfId="27742"/>
    <cellStyle name="Output 2 3 2 2 3 3 2 6" xfId="27743"/>
    <cellStyle name="Output 2 3 2 2 3 3 3" xfId="27744"/>
    <cellStyle name="Output 2 3 2 2 3 3 3 2" xfId="27745"/>
    <cellStyle name="Output 2 3 2 2 3 3 3 3" xfId="27746"/>
    <cellStyle name="Output 2 3 2 2 3 3 3 4" xfId="27747"/>
    <cellStyle name="Output 2 3 2 2 3 3 3 5" xfId="27748"/>
    <cellStyle name="Output 2 3 2 2 3 3 3 6" xfId="27749"/>
    <cellStyle name="Output 2 3 2 2 3 3 4" xfId="27750"/>
    <cellStyle name="Output 2 3 2 2 3 3 5" xfId="27751"/>
    <cellStyle name="Output 2 3 2 2 3 3 6" xfId="27752"/>
    <cellStyle name="Output 2 3 2 2 3 3 7" xfId="27753"/>
    <cellStyle name="Output 2 3 2 2 3 3 8" xfId="27754"/>
    <cellStyle name="Output 2 3 2 2 3 4" xfId="27755"/>
    <cellStyle name="Output 2 3 2 2 3 4 2" xfId="27756"/>
    <cellStyle name="Output 2 3 2 2 3 4 3" xfId="27757"/>
    <cellStyle name="Output 2 3 2 2 3 4 4" xfId="27758"/>
    <cellStyle name="Output 2 3 2 2 3 4 5" xfId="27759"/>
    <cellStyle name="Output 2 3 2 2 3 4 6" xfId="27760"/>
    <cellStyle name="Output 2 3 2 2 3 5" xfId="27761"/>
    <cellStyle name="Output 2 3 2 2 3 5 2" xfId="27762"/>
    <cellStyle name="Output 2 3 2 2 3 5 3" xfId="27763"/>
    <cellStyle name="Output 2 3 2 2 3 5 4" xfId="27764"/>
    <cellStyle name="Output 2 3 2 2 3 5 5" xfId="27765"/>
    <cellStyle name="Output 2 3 2 2 3 5 6" xfId="27766"/>
    <cellStyle name="Output 2 3 2 2 3 6" xfId="27767"/>
    <cellStyle name="Output 2 3 2 2 3 7" xfId="27768"/>
    <cellStyle name="Output 2 3 2 2 3 8" xfId="27769"/>
    <cellStyle name="Output 2 3 2 2 3 9" xfId="27770"/>
    <cellStyle name="Output 2 3 2 2 4" xfId="27771"/>
    <cellStyle name="Output 2 3 2 2 4 2" xfId="27772"/>
    <cellStyle name="Output 2 3 2 2 4 2 2" xfId="27773"/>
    <cellStyle name="Output 2 3 2 2 4 2 2 2" xfId="27774"/>
    <cellStyle name="Output 2 3 2 2 4 2 2 3" xfId="27775"/>
    <cellStyle name="Output 2 3 2 2 4 2 2 4" xfId="27776"/>
    <cellStyle name="Output 2 3 2 2 4 2 2 5" xfId="27777"/>
    <cellStyle name="Output 2 3 2 2 4 2 2 6" xfId="27778"/>
    <cellStyle name="Output 2 3 2 2 4 2 3" xfId="27779"/>
    <cellStyle name="Output 2 3 2 2 4 2 3 2" xfId="27780"/>
    <cellStyle name="Output 2 3 2 2 4 2 3 3" xfId="27781"/>
    <cellStyle name="Output 2 3 2 2 4 2 3 4" xfId="27782"/>
    <cellStyle name="Output 2 3 2 2 4 2 3 5" xfId="27783"/>
    <cellStyle name="Output 2 3 2 2 4 2 3 6" xfId="27784"/>
    <cellStyle name="Output 2 3 2 2 4 2 4" xfId="27785"/>
    <cellStyle name="Output 2 3 2 2 4 2 5" xfId="27786"/>
    <cellStyle name="Output 2 3 2 2 4 2 6" xfId="27787"/>
    <cellStyle name="Output 2 3 2 2 4 2 7" xfId="27788"/>
    <cellStyle name="Output 2 3 2 2 4 2 8" xfId="27789"/>
    <cellStyle name="Output 2 3 2 2 4 3" xfId="27790"/>
    <cellStyle name="Output 2 3 2 2 4 3 2" xfId="27791"/>
    <cellStyle name="Output 2 3 2 2 4 3 3" xfId="27792"/>
    <cellStyle name="Output 2 3 2 2 4 3 4" xfId="27793"/>
    <cellStyle name="Output 2 3 2 2 4 3 5" xfId="27794"/>
    <cellStyle name="Output 2 3 2 2 4 3 6" xfId="27795"/>
    <cellStyle name="Output 2 3 2 2 4 4" xfId="27796"/>
    <cellStyle name="Output 2 3 2 2 4 4 2" xfId="27797"/>
    <cellStyle name="Output 2 3 2 2 4 4 3" xfId="27798"/>
    <cellStyle name="Output 2 3 2 2 4 4 4" xfId="27799"/>
    <cellStyle name="Output 2 3 2 2 4 4 5" xfId="27800"/>
    <cellStyle name="Output 2 3 2 2 4 4 6" xfId="27801"/>
    <cellStyle name="Output 2 3 2 2 4 5" xfId="27802"/>
    <cellStyle name="Output 2 3 2 2 4 6" xfId="27803"/>
    <cellStyle name="Output 2 3 2 2 4 7" xfId="27804"/>
    <cellStyle name="Output 2 3 2 2 4 8" xfId="27805"/>
    <cellStyle name="Output 2 3 2 2 4 9" xfId="27806"/>
    <cellStyle name="Output 2 3 2 2 5" xfId="27807"/>
    <cellStyle name="Output 2 3 2 2 5 2" xfId="27808"/>
    <cellStyle name="Output 2 3 2 2 5 2 2" xfId="27809"/>
    <cellStyle name="Output 2 3 2 2 5 2 3" xfId="27810"/>
    <cellStyle name="Output 2 3 2 2 5 2 4" xfId="27811"/>
    <cellStyle name="Output 2 3 2 2 5 2 5" xfId="27812"/>
    <cellStyle name="Output 2 3 2 2 5 2 6" xfId="27813"/>
    <cellStyle name="Output 2 3 2 2 5 3" xfId="27814"/>
    <cellStyle name="Output 2 3 2 2 5 3 2" xfId="27815"/>
    <cellStyle name="Output 2 3 2 2 5 3 3" xfId="27816"/>
    <cellStyle name="Output 2 3 2 2 5 3 4" xfId="27817"/>
    <cellStyle name="Output 2 3 2 2 5 3 5" xfId="27818"/>
    <cellStyle name="Output 2 3 2 2 5 3 6" xfId="27819"/>
    <cellStyle name="Output 2 3 2 2 5 4" xfId="27820"/>
    <cellStyle name="Output 2 3 2 2 5 5" xfId="27821"/>
    <cellStyle name="Output 2 3 2 2 5 6" xfId="27822"/>
    <cellStyle name="Output 2 3 2 2 5 7" xfId="27823"/>
    <cellStyle name="Output 2 3 2 2 5 8" xfId="27824"/>
    <cellStyle name="Output 2 3 2 2 6" xfId="27825"/>
    <cellStyle name="Output 2 3 2 2 6 2" xfId="27826"/>
    <cellStyle name="Output 2 3 2 2 6 3" xfId="27827"/>
    <cellStyle name="Output 2 3 2 2 6 4" xfId="27828"/>
    <cellStyle name="Output 2 3 2 2 6 5" xfId="27829"/>
    <cellStyle name="Output 2 3 2 2 6 6" xfId="27830"/>
    <cellStyle name="Output 2 3 2 2 7" xfId="27831"/>
    <cellStyle name="Output 2 3 2 2 7 2" xfId="27832"/>
    <cellStyle name="Output 2 3 2 2 7 3" xfId="27833"/>
    <cellStyle name="Output 2 3 2 2 7 4" xfId="27834"/>
    <cellStyle name="Output 2 3 2 2 7 5" xfId="27835"/>
    <cellStyle name="Output 2 3 2 2 7 6" xfId="27836"/>
    <cellStyle name="Output 2 3 2 2 8" xfId="27837"/>
    <cellStyle name="Output 2 3 2 2 9" xfId="27838"/>
    <cellStyle name="Output 2 3 2 3" xfId="27839"/>
    <cellStyle name="Output 2 3 2 3 10" xfId="27840"/>
    <cellStyle name="Output 2 3 2 3 11" xfId="27841"/>
    <cellStyle name="Output 2 3 2 3 2" xfId="27842"/>
    <cellStyle name="Output 2 3 2 3 2 10" xfId="27843"/>
    <cellStyle name="Output 2 3 2 3 2 2" xfId="27844"/>
    <cellStyle name="Output 2 3 2 3 2 2 2" xfId="27845"/>
    <cellStyle name="Output 2 3 2 3 2 2 2 2" xfId="27846"/>
    <cellStyle name="Output 2 3 2 3 2 2 2 2 2" xfId="27847"/>
    <cellStyle name="Output 2 3 2 3 2 2 2 2 3" xfId="27848"/>
    <cellStyle name="Output 2 3 2 3 2 2 2 2 4" xfId="27849"/>
    <cellStyle name="Output 2 3 2 3 2 2 2 2 5" xfId="27850"/>
    <cellStyle name="Output 2 3 2 3 2 2 2 2 6" xfId="27851"/>
    <cellStyle name="Output 2 3 2 3 2 2 2 3" xfId="27852"/>
    <cellStyle name="Output 2 3 2 3 2 2 2 3 2" xfId="27853"/>
    <cellStyle name="Output 2 3 2 3 2 2 2 3 3" xfId="27854"/>
    <cellStyle name="Output 2 3 2 3 2 2 2 3 4" xfId="27855"/>
    <cellStyle name="Output 2 3 2 3 2 2 2 3 5" xfId="27856"/>
    <cellStyle name="Output 2 3 2 3 2 2 2 3 6" xfId="27857"/>
    <cellStyle name="Output 2 3 2 3 2 2 2 4" xfId="27858"/>
    <cellStyle name="Output 2 3 2 3 2 2 2 5" xfId="27859"/>
    <cellStyle name="Output 2 3 2 3 2 2 2 6" xfId="27860"/>
    <cellStyle name="Output 2 3 2 3 2 2 2 7" xfId="27861"/>
    <cellStyle name="Output 2 3 2 3 2 2 2 8" xfId="27862"/>
    <cellStyle name="Output 2 3 2 3 2 2 3" xfId="27863"/>
    <cellStyle name="Output 2 3 2 3 2 2 3 2" xfId="27864"/>
    <cellStyle name="Output 2 3 2 3 2 2 3 3" xfId="27865"/>
    <cellStyle name="Output 2 3 2 3 2 2 3 4" xfId="27866"/>
    <cellStyle name="Output 2 3 2 3 2 2 3 5" xfId="27867"/>
    <cellStyle name="Output 2 3 2 3 2 2 3 6" xfId="27868"/>
    <cellStyle name="Output 2 3 2 3 2 2 4" xfId="27869"/>
    <cellStyle name="Output 2 3 2 3 2 2 4 2" xfId="27870"/>
    <cellStyle name="Output 2 3 2 3 2 2 4 3" xfId="27871"/>
    <cellStyle name="Output 2 3 2 3 2 2 4 4" xfId="27872"/>
    <cellStyle name="Output 2 3 2 3 2 2 4 5" xfId="27873"/>
    <cellStyle name="Output 2 3 2 3 2 2 4 6" xfId="27874"/>
    <cellStyle name="Output 2 3 2 3 2 2 5" xfId="27875"/>
    <cellStyle name="Output 2 3 2 3 2 2 6" xfId="27876"/>
    <cellStyle name="Output 2 3 2 3 2 2 7" xfId="27877"/>
    <cellStyle name="Output 2 3 2 3 2 2 8" xfId="27878"/>
    <cellStyle name="Output 2 3 2 3 2 2 9" xfId="27879"/>
    <cellStyle name="Output 2 3 2 3 2 3" xfId="27880"/>
    <cellStyle name="Output 2 3 2 3 2 3 2" xfId="27881"/>
    <cellStyle name="Output 2 3 2 3 2 3 2 2" xfId="27882"/>
    <cellStyle name="Output 2 3 2 3 2 3 2 3" xfId="27883"/>
    <cellStyle name="Output 2 3 2 3 2 3 2 4" xfId="27884"/>
    <cellStyle name="Output 2 3 2 3 2 3 2 5" xfId="27885"/>
    <cellStyle name="Output 2 3 2 3 2 3 2 6" xfId="27886"/>
    <cellStyle name="Output 2 3 2 3 2 3 3" xfId="27887"/>
    <cellStyle name="Output 2 3 2 3 2 3 3 2" xfId="27888"/>
    <cellStyle name="Output 2 3 2 3 2 3 3 3" xfId="27889"/>
    <cellStyle name="Output 2 3 2 3 2 3 3 4" xfId="27890"/>
    <cellStyle name="Output 2 3 2 3 2 3 3 5" xfId="27891"/>
    <cellStyle name="Output 2 3 2 3 2 3 3 6" xfId="27892"/>
    <cellStyle name="Output 2 3 2 3 2 3 4" xfId="27893"/>
    <cellStyle name="Output 2 3 2 3 2 3 5" xfId="27894"/>
    <cellStyle name="Output 2 3 2 3 2 3 6" xfId="27895"/>
    <cellStyle name="Output 2 3 2 3 2 3 7" xfId="27896"/>
    <cellStyle name="Output 2 3 2 3 2 3 8" xfId="27897"/>
    <cellStyle name="Output 2 3 2 3 2 4" xfId="27898"/>
    <cellStyle name="Output 2 3 2 3 2 4 2" xfId="27899"/>
    <cellStyle name="Output 2 3 2 3 2 4 3" xfId="27900"/>
    <cellStyle name="Output 2 3 2 3 2 4 4" xfId="27901"/>
    <cellStyle name="Output 2 3 2 3 2 4 5" xfId="27902"/>
    <cellStyle name="Output 2 3 2 3 2 4 6" xfId="27903"/>
    <cellStyle name="Output 2 3 2 3 2 5" xfId="27904"/>
    <cellStyle name="Output 2 3 2 3 2 5 2" xfId="27905"/>
    <cellStyle name="Output 2 3 2 3 2 5 3" xfId="27906"/>
    <cellStyle name="Output 2 3 2 3 2 5 4" xfId="27907"/>
    <cellStyle name="Output 2 3 2 3 2 5 5" xfId="27908"/>
    <cellStyle name="Output 2 3 2 3 2 5 6" xfId="27909"/>
    <cellStyle name="Output 2 3 2 3 2 6" xfId="27910"/>
    <cellStyle name="Output 2 3 2 3 2 7" xfId="27911"/>
    <cellStyle name="Output 2 3 2 3 2 8" xfId="27912"/>
    <cellStyle name="Output 2 3 2 3 2 9" xfId="27913"/>
    <cellStyle name="Output 2 3 2 3 3" xfId="27914"/>
    <cellStyle name="Output 2 3 2 3 3 2" xfId="27915"/>
    <cellStyle name="Output 2 3 2 3 3 2 2" xfId="27916"/>
    <cellStyle name="Output 2 3 2 3 3 2 2 2" xfId="27917"/>
    <cellStyle name="Output 2 3 2 3 3 2 2 3" xfId="27918"/>
    <cellStyle name="Output 2 3 2 3 3 2 2 4" xfId="27919"/>
    <cellStyle name="Output 2 3 2 3 3 2 2 5" xfId="27920"/>
    <cellStyle name="Output 2 3 2 3 3 2 2 6" xfId="27921"/>
    <cellStyle name="Output 2 3 2 3 3 2 3" xfId="27922"/>
    <cellStyle name="Output 2 3 2 3 3 2 3 2" xfId="27923"/>
    <cellStyle name="Output 2 3 2 3 3 2 3 3" xfId="27924"/>
    <cellStyle name="Output 2 3 2 3 3 2 3 4" xfId="27925"/>
    <cellStyle name="Output 2 3 2 3 3 2 3 5" xfId="27926"/>
    <cellStyle name="Output 2 3 2 3 3 2 3 6" xfId="27927"/>
    <cellStyle name="Output 2 3 2 3 3 2 4" xfId="27928"/>
    <cellStyle name="Output 2 3 2 3 3 2 5" xfId="27929"/>
    <cellStyle name="Output 2 3 2 3 3 2 6" xfId="27930"/>
    <cellStyle name="Output 2 3 2 3 3 2 7" xfId="27931"/>
    <cellStyle name="Output 2 3 2 3 3 2 8" xfId="27932"/>
    <cellStyle name="Output 2 3 2 3 3 3" xfId="27933"/>
    <cellStyle name="Output 2 3 2 3 3 3 2" xfId="27934"/>
    <cellStyle name="Output 2 3 2 3 3 3 3" xfId="27935"/>
    <cellStyle name="Output 2 3 2 3 3 3 4" xfId="27936"/>
    <cellStyle name="Output 2 3 2 3 3 3 5" xfId="27937"/>
    <cellStyle name="Output 2 3 2 3 3 3 6" xfId="27938"/>
    <cellStyle name="Output 2 3 2 3 3 4" xfId="27939"/>
    <cellStyle name="Output 2 3 2 3 3 4 2" xfId="27940"/>
    <cellStyle name="Output 2 3 2 3 3 4 3" xfId="27941"/>
    <cellStyle name="Output 2 3 2 3 3 4 4" xfId="27942"/>
    <cellStyle name="Output 2 3 2 3 3 4 5" xfId="27943"/>
    <cellStyle name="Output 2 3 2 3 3 4 6" xfId="27944"/>
    <cellStyle name="Output 2 3 2 3 3 5" xfId="27945"/>
    <cellStyle name="Output 2 3 2 3 3 6" xfId="27946"/>
    <cellStyle name="Output 2 3 2 3 3 7" xfId="27947"/>
    <cellStyle name="Output 2 3 2 3 3 8" xfId="27948"/>
    <cellStyle name="Output 2 3 2 3 3 9" xfId="27949"/>
    <cellStyle name="Output 2 3 2 3 4" xfId="27950"/>
    <cellStyle name="Output 2 3 2 3 4 2" xfId="27951"/>
    <cellStyle name="Output 2 3 2 3 4 2 2" xfId="27952"/>
    <cellStyle name="Output 2 3 2 3 4 2 3" xfId="27953"/>
    <cellStyle name="Output 2 3 2 3 4 2 4" xfId="27954"/>
    <cellStyle name="Output 2 3 2 3 4 2 5" xfId="27955"/>
    <cellStyle name="Output 2 3 2 3 4 2 6" xfId="27956"/>
    <cellStyle name="Output 2 3 2 3 4 3" xfId="27957"/>
    <cellStyle name="Output 2 3 2 3 4 3 2" xfId="27958"/>
    <cellStyle name="Output 2 3 2 3 4 3 3" xfId="27959"/>
    <cellStyle name="Output 2 3 2 3 4 3 4" xfId="27960"/>
    <cellStyle name="Output 2 3 2 3 4 3 5" xfId="27961"/>
    <cellStyle name="Output 2 3 2 3 4 3 6" xfId="27962"/>
    <cellStyle name="Output 2 3 2 3 4 4" xfId="27963"/>
    <cellStyle name="Output 2 3 2 3 4 5" xfId="27964"/>
    <cellStyle name="Output 2 3 2 3 4 6" xfId="27965"/>
    <cellStyle name="Output 2 3 2 3 4 7" xfId="27966"/>
    <cellStyle name="Output 2 3 2 3 4 8" xfId="27967"/>
    <cellStyle name="Output 2 3 2 3 5" xfId="27968"/>
    <cellStyle name="Output 2 3 2 3 5 2" xfId="27969"/>
    <cellStyle name="Output 2 3 2 3 5 3" xfId="27970"/>
    <cellStyle name="Output 2 3 2 3 5 4" xfId="27971"/>
    <cellStyle name="Output 2 3 2 3 5 5" xfId="27972"/>
    <cellStyle name="Output 2 3 2 3 5 6" xfId="27973"/>
    <cellStyle name="Output 2 3 2 3 6" xfId="27974"/>
    <cellStyle name="Output 2 3 2 3 6 2" xfId="27975"/>
    <cellStyle name="Output 2 3 2 3 6 3" xfId="27976"/>
    <cellStyle name="Output 2 3 2 3 6 4" xfId="27977"/>
    <cellStyle name="Output 2 3 2 3 6 5" xfId="27978"/>
    <cellStyle name="Output 2 3 2 3 6 6" xfId="27979"/>
    <cellStyle name="Output 2 3 2 3 7" xfId="27980"/>
    <cellStyle name="Output 2 3 2 3 8" xfId="27981"/>
    <cellStyle name="Output 2 3 2 3 9" xfId="27982"/>
    <cellStyle name="Output 2 3 2 4" xfId="27983"/>
    <cellStyle name="Output 2 3 2 4 10" xfId="27984"/>
    <cellStyle name="Output 2 3 2 4 2" xfId="27985"/>
    <cellStyle name="Output 2 3 2 4 2 2" xfId="27986"/>
    <cellStyle name="Output 2 3 2 4 2 2 2" xfId="27987"/>
    <cellStyle name="Output 2 3 2 4 2 2 2 2" xfId="27988"/>
    <cellStyle name="Output 2 3 2 4 2 2 2 3" xfId="27989"/>
    <cellStyle name="Output 2 3 2 4 2 2 2 4" xfId="27990"/>
    <cellStyle name="Output 2 3 2 4 2 2 2 5" xfId="27991"/>
    <cellStyle name="Output 2 3 2 4 2 2 2 6" xfId="27992"/>
    <cellStyle name="Output 2 3 2 4 2 2 3" xfId="27993"/>
    <cellStyle name="Output 2 3 2 4 2 2 3 2" xfId="27994"/>
    <cellStyle name="Output 2 3 2 4 2 2 3 3" xfId="27995"/>
    <cellStyle name="Output 2 3 2 4 2 2 3 4" xfId="27996"/>
    <cellStyle name="Output 2 3 2 4 2 2 3 5" xfId="27997"/>
    <cellStyle name="Output 2 3 2 4 2 2 3 6" xfId="27998"/>
    <cellStyle name="Output 2 3 2 4 2 2 4" xfId="27999"/>
    <cellStyle name="Output 2 3 2 4 2 2 5" xfId="28000"/>
    <cellStyle name="Output 2 3 2 4 2 2 6" xfId="28001"/>
    <cellStyle name="Output 2 3 2 4 2 2 7" xfId="28002"/>
    <cellStyle name="Output 2 3 2 4 2 2 8" xfId="28003"/>
    <cellStyle name="Output 2 3 2 4 2 3" xfId="28004"/>
    <cellStyle name="Output 2 3 2 4 2 3 2" xfId="28005"/>
    <cellStyle name="Output 2 3 2 4 2 3 3" xfId="28006"/>
    <cellStyle name="Output 2 3 2 4 2 3 4" xfId="28007"/>
    <cellStyle name="Output 2 3 2 4 2 3 5" xfId="28008"/>
    <cellStyle name="Output 2 3 2 4 2 3 6" xfId="28009"/>
    <cellStyle name="Output 2 3 2 4 2 4" xfId="28010"/>
    <cellStyle name="Output 2 3 2 4 2 4 2" xfId="28011"/>
    <cellStyle name="Output 2 3 2 4 2 4 3" xfId="28012"/>
    <cellStyle name="Output 2 3 2 4 2 4 4" xfId="28013"/>
    <cellStyle name="Output 2 3 2 4 2 4 5" xfId="28014"/>
    <cellStyle name="Output 2 3 2 4 2 4 6" xfId="28015"/>
    <cellStyle name="Output 2 3 2 4 2 5" xfId="28016"/>
    <cellStyle name="Output 2 3 2 4 2 6" xfId="28017"/>
    <cellStyle name="Output 2 3 2 4 2 7" xfId="28018"/>
    <cellStyle name="Output 2 3 2 4 2 8" xfId="28019"/>
    <cellStyle name="Output 2 3 2 4 2 9" xfId="28020"/>
    <cellStyle name="Output 2 3 2 4 3" xfId="28021"/>
    <cellStyle name="Output 2 3 2 4 3 2" xfId="28022"/>
    <cellStyle name="Output 2 3 2 4 3 2 2" xfId="28023"/>
    <cellStyle name="Output 2 3 2 4 3 2 3" xfId="28024"/>
    <cellStyle name="Output 2 3 2 4 3 2 4" xfId="28025"/>
    <cellStyle name="Output 2 3 2 4 3 2 5" xfId="28026"/>
    <cellStyle name="Output 2 3 2 4 3 2 6" xfId="28027"/>
    <cellStyle name="Output 2 3 2 4 3 3" xfId="28028"/>
    <cellStyle name="Output 2 3 2 4 3 3 2" xfId="28029"/>
    <cellStyle name="Output 2 3 2 4 3 3 3" xfId="28030"/>
    <cellStyle name="Output 2 3 2 4 3 3 4" xfId="28031"/>
    <cellStyle name="Output 2 3 2 4 3 3 5" xfId="28032"/>
    <cellStyle name="Output 2 3 2 4 3 3 6" xfId="28033"/>
    <cellStyle name="Output 2 3 2 4 3 4" xfId="28034"/>
    <cellStyle name="Output 2 3 2 4 3 5" xfId="28035"/>
    <cellStyle name="Output 2 3 2 4 3 6" xfId="28036"/>
    <cellStyle name="Output 2 3 2 4 3 7" xfId="28037"/>
    <cellStyle name="Output 2 3 2 4 3 8" xfId="28038"/>
    <cellStyle name="Output 2 3 2 4 4" xfId="28039"/>
    <cellStyle name="Output 2 3 2 4 4 2" xfId="28040"/>
    <cellStyle name="Output 2 3 2 4 4 3" xfId="28041"/>
    <cellStyle name="Output 2 3 2 4 4 4" xfId="28042"/>
    <cellStyle name="Output 2 3 2 4 4 5" xfId="28043"/>
    <cellStyle name="Output 2 3 2 4 4 6" xfId="28044"/>
    <cellStyle name="Output 2 3 2 4 5" xfId="28045"/>
    <cellStyle name="Output 2 3 2 4 5 2" xfId="28046"/>
    <cellStyle name="Output 2 3 2 4 5 3" xfId="28047"/>
    <cellStyle name="Output 2 3 2 4 5 4" xfId="28048"/>
    <cellStyle name="Output 2 3 2 4 5 5" xfId="28049"/>
    <cellStyle name="Output 2 3 2 4 5 6" xfId="28050"/>
    <cellStyle name="Output 2 3 2 4 6" xfId="28051"/>
    <cellStyle name="Output 2 3 2 4 7" xfId="28052"/>
    <cellStyle name="Output 2 3 2 4 8" xfId="28053"/>
    <cellStyle name="Output 2 3 2 4 9" xfId="28054"/>
    <cellStyle name="Output 2 3 2 5" xfId="28055"/>
    <cellStyle name="Output 2 3 2 5 2" xfId="28056"/>
    <cellStyle name="Output 2 3 2 5 2 2" xfId="28057"/>
    <cellStyle name="Output 2 3 2 5 2 2 2" xfId="28058"/>
    <cellStyle name="Output 2 3 2 5 2 2 3" xfId="28059"/>
    <cellStyle name="Output 2 3 2 5 2 2 4" xfId="28060"/>
    <cellStyle name="Output 2 3 2 5 2 2 5" xfId="28061"/>
    <cellStyle name="Output 2 3 2 5 2 2 6" xfId="28062"/>
    <cellStyle name="Output 2 3 2 5 2 3" xfId="28063"/>
    <cellStyle name="Output 2 3 2 5 2 3 2" xfId="28064"/>
    <cellStyle name="Output 2 3 2 5 2 3 3" xfId="28065"/>
    <cellStyle name="Output 2 3 2 5 2 3 4" xfId="28066"/>
    <cellStyle name="Output 2 3 2 5 2 3 5" xfId="28067"/>
    <cellStyle name="Output 2 3 2 5 2 3 6" xfId="28068"/>
    <cellStyle name="Output 2 3 2 5 2 4" xfId="28069"/>
    <cellStyle name="Output 2 3 2 5 2 5" xfId="28070"/>
    <cellStyle name="Output 2 3 2 5 2 6" xfId="28071"/>
    <cellStyle name="Output 2 3 2 5 2 7" xfId="28072"/>
    <cellStyle name="Output 2 3 2 5 2 8" xfId="28073"/>
    <cellStyle name="Output 2 3 2 5 3" xfId="28074"/>
    <cellStyle name="Output 2 3 2 5 3 2" xfId="28075"/>
    <cellStyle name="Output 2 3 2 5 3 3" xfId="28076"/>
    <cellStyle name="Output 2 3 2 5 3 4" xfId="28077"/>
    <cellStyle name="Output 2 3 2 5 3 5" xfId="28078"/>
    <cellStyle name="Output 2 3 2 5 3 6" xfId="28079"/>
    <cellStyle name="Output 2 3 2 5 4" xfId="28080"/>
    <cellStyle name="Output 2 3 2 5 4 2" xfId="28081"/>
    <cellStyle name="Output 2 3 2 5 4 3" xfId="28082"/>
    <cellStyle name="Output 2 3 2 5 4 4" xfId="28083"/>
    <cellStyle name="Output 2 3 2 5 4 5" xfId="28084"/>
    <cellStyle name="Output 2 3 2 5 4 6" xfId="28085"/>
    <cellStyle name="Output 2 3 2 5 5" xfId="28086"/>
    <cellStyle name="Output 2 3 2 5 6" xfId="28087"/>
    <cellStyle name="Output 2 3 2 5 7" xfId="28088"/>
    <cellStyle name="Output 2 3 2 5 8" xfId="28089"/>
    <cellStyle name="Output 2 3 2 5 9" xfId="28090"/>
    <cellStyle name="Output 2 3 2 6" xfId="28091"/>
    <cellStyle name="Output 2 3 2 6 2" xfId="28092"/>
    <cellStyle name="Output 2 3 2 6 2 2" xfId="28093"/>
    <cellStyle name="Output 2 3 2 6 2 3" xfId="28094"/>
    <cellStyle name="Output 2 3 2 6 2 4" xfId="28095"/>
    <cellStyle name="Output 2 3 2 6 2 5" xfId="28096"/>
    <cellStyle name="Output 2 3 2 6 2 6" xfId="28097"/>
    <cellStyle name="Output 2 3 2 6 3" xfId="28098"/>
    <cellStyle name="Output 2 3 2 6 3 2" xfId="28099"/>
    <cellStyle name="Output 2 3 2 6 3 3" xfId="28100"/>
    <cellStyle name="Output 2 3 2 6 3 4" xfId="28101"/>
    <cellStyle name="Output 2 3 2 6 3 5" xfId="28102"/>
    <cellStyle name="Output 2 3 2 6 3 6" xfId="28103"/>
    <cellStyle name="Output 2 3 2 6 4" xfId="28104"/>
    <cellStyle name="Output 2 3 2 6 5" xfId="28105"/>
    <cellStyle name="Output 2 3 2 6 6" xfId="28106"/>
    <cellStyle name="Output 2 3 2 6 7" xfId="28107"/>
    <cellStyle name="Output 2 3 2 6 8" xfId="28108"/>
    <cellStyle name="Output 2 3 2 7" xfId="28109"/>
    <cellStyle name="Output 2 3 2 7 2" xfId="28110"/>
    <cellStyle name="Output 2 3 2 7 3" xfId="28111"/>
    <cellStyle name="Output 2 3 2 7 4" xfId="28112"/>
    <cellStyle name="Output 2 3 2 7 5" xfId="28113"/>
    <cellStyle name="Output 2 3 2 7 6" xfId="28114"/>
    <cellStyle name="Output 2 3 2 8" xfId="28115"/>
    <cellStyle name="Output 2 3 2 8 2" xfId="28116"/>
    <cellStyle name="Output 2 3 2 8 3" xfId="28117"/>
    <cellStyle name="Output 2 3 2 8 4" xfId="28118"/>
    <cellStyle name="Output 2 3 2 8 5" xfId="28119"/>
    <cellStyle name="Output 2 3 2 8 6" xfId="28120"/>
    <cellStyle name="Output 2 3 2 9" xfId="28121"/>
    <cellStyle name="Output 2 3 3" xfId="28122"/>
    <cellStyle name="Output 2 3 3 10" xfId="28123"/>
    <cellStyle name="Output 2 3 3 11" xfId="28124"/>
    <cellStyle name="Output 2 3 3 12" xfId="28125"/>
    <cellStyle name="Output 2 3 3 2" xfId="28126"/>
    <cellStyle name="Output 2 3 3 2 10" xfId="28127"/>
    <cellStyle name="Output 2 3 3 2 11" xfId="28128"/>
    <cellStyle name="Output 2 3 3 2 2" xfId="28129"/>
    <cellStyle name="Output 2 3 3 2 2 10" xfId="28130"/>
    <cellStyle name="Output 2 3 3 2 2 2" xfId="28131"/>
    <cellStyle name="Output 2 3 3 2 2 2 2" xfId="28132"/>
    <cellStyle name="Output 2 3 3 2 2 2 2 2" xfId="28133"/>
    <cellStyle name="Output 2 3 3 2 2 2 2 2 2" xfId="28134"/>
    <cellStyle name="Output 2 3 3 2 2 2 2 2 3" xfId="28135"/>
    <cellStyle name="Output 2 3 3 2 2 2 2 2 4" xfId="28136"/>
    <cellStyle name="Output 2 3 3 2 2 2 2 2 5" xfId="28137"/>
    <cellStyle name="Output 2 3 3 2 2 2 2 2 6" xfId="28138"/>
    <cellStyle name="Output 2 3 3 2 2 2 2 3" xfId="28139"/>
    <cellStyle name="Output 2 3 3 2 2 2 2 3 2" xfId="28140"/>
    <cellStyle name="Output 2 3 3 2 2 2 2 3 3" xfId="28141"/>
    <cellStyle name="Output 2 3 3 2 2 2 2 3 4" xfId="28142"/>
    <cellStyle name="Output 2 3 3 2 2 2 2 3 5" xfId="28143"/>
    <cellStyle name="Output 2 3 3 2 2 2 2 3 6" xfId="28144"/>
    <cellStyle name="Output 2 3 3 2 2 2 2 4" xfId="28145"/>
    <cellStyle name="Output 2 3 3 2 2 2 2 5" xfId="28146"/>
    <cellStyle name="Output 2 3 3 2 2 2 2 6" xfId="28147"/>
    <cellStyle name="Output 2 3 3 2 2 2 2 7" xfId="28148"/>
    <cellStyle name="Output 2 3 3 2 2 2 2 8" xfId="28149"/>
    <cellStyle name="Output 2 3 3 2 2 2 3" xfId="28150"/>
    <cellStyle name="Output 2 3 3 2 2 2 3 2" xfId="28151"/>
    <cellStyle name="Output 2 3 3 2 2 2 3 3" xfId="28152"/>
    <cellStyle name="Output 2 3 3 2 2 2 3 4" xfId="28153"/>
    <cellStyle name="Output 2 3 3 2 2 2 3 5" xfId="28154"/>
    <cellStyle name="Output 2 3 3 2 2 2 3 6" xfId="28155"/>
    <cellStyle name="Output 2 3 3 2 2 2 4" xfId="28156"/>
    <cellStyle name="Output 2 3 3 2 2 2 4 2" xfId="28157"/>
    <cellStyle name="Output 2 3 3 2 2 2 4 3" xfId="28158"/>
    <cellStyle name="Output 2 3 3 2 2 2 4 4" xfId="28159"/>
    <cellStyle name="Output 2 3 3 2 2 2 4 5" xfId="28160"/>
    <cellStyle name="Output 2 3 3 2 2 2 4 6" xfId="28161"/>
    <cellStyle name="Output 2 3 3 2 2 2 5" xfId="28162"/>
    <cellStyle name="Output 2 3 3 2 2 2 6" xfId="28163"/>
    <cellStyle name="Output 2 3 3 2 2 2 7" xfId="28164"/>
    <cellStyle name="Output 2 3 3 2 2 2 8" xfId="28165"/>
    <cellStyle name="Output 2 3 3 2 2 2 9" xfId="28166"/>
    <cellStyle name="Output 2 3 3 2 2 3" xfId="28167"/>
    <cellStyle name="Output 2 3 3 2 2 3 2" xfId="28168"/>
    <cellStyle name="Output 2 3 3 2 2 3 2 2" xfId="28169"/>
    <cellStyle name="Output 2 3 3 2 2 3 2 3" xfId="28170"/>
    <cellStyle name="Output 2 3 3 2 2 3 2 4" xfId="28171"/>
    <cellStyle name="Output 2 3 3 2 2 3 2 5" xfId="28172"/>
    <cellStyle name="Output 2 3 3 2 2 3 2 6" xfId="28173"/>
    <cellStyle name="Output 2 3 3 2 2 3 3" xfId="28174"/>
    <cellStyle name="Output 2 3 3 2 2 3 3 2" xfId="28175"/>
    <cellStyle name="Output 2 3 3 2 2 3 3 3" xfId="28176"/>
    <cellStyle name="Output 2 3 3 2 2 3 3 4" xfId="28177"/>
    <cellStyle name="Output 2 3 3 2 2 3 3 5" xfId="28178"/>
    <cellStyle name="Output 2 3 3 2 2 3 3 6" xfId="28179"/>
    <cellStyle name="Output 2 3 3 2 2 3 4" xfId="28180"/>
    <cellStyle name="Output 2 3 3 2 2 3 5" xfId="28181"/>
    <cellStyle name="Output 2 3 3 2 2 3 6" xfId="28182"/>
    <cellStyle name="Output 2 3 3 2 2 3 7" xfId="28183"/>
    <cellStyle name="Output 2 3 3 2 2 3 8" xfId="28184"/>
    <cellStyle name="Output 2 3 3 2 2 4" xfId="28185"/>
    <cellStyle name="Output 2 3 3 2 2 4 2" xfId="28186"/>
    <cellStyle name="Output 2 3 3 2 2 4 3" xfId="28187"/>
    <cellStyle name="Output 2 3 3 2 2 4 4" xfId="28188"/>
    <cellStyle name="Output 2 3 3 2 2 4 5" xfId="28189"/>
    <cellStyle name="Output 2 3 3 2 2 4 6" xfId="28190"/>
    <cellStyle name="Output 2 3 3 2 2 5" xfId="28191"/>
    <cellStyle name="Output 2 3 3 2 2 5 2" xfId="28192"/>
    <cellStyle name="Output 2 3 3 2 2 5 3" xfId="28193"/>
    <cellStyle name="Output 2 3 3 2 2 5 4" xfId="28194"/>
    <cellStyle name="Output 2 3 3 2 2 5 5" xfId="28195"/>
    <cellStyle name="Output 2 3 3 2 2 5 6" xfId="28196"/>
    <cellStyle name="Output 2 3 3 2 2 6" xfId="28197"/>
    <cellStyle name="Output 2 3 3 2 2 7" xfId="28198"/>
    <cellStyle name="Output 2 3 3 2 2 8" xfId="28199"/>
    <cellStyle name="Output 2 3 3 2 2 9" xfId="28200"/>
    <cellStyle name="Output 2 3 3 2 3" xfId="28201"/>
    <cellStyle name="Output 2 3 3 2 3 2" xfId="28202"/>
    <cellStyle name="Output 2 3 3 2 3 2 2" xfId="28203"/>
    <cellStyle name="Output 2 3 3 2 3 2 2 2" xfId="28204"/>
    <cellStyle name="Output 2 3 3 2 3 2 2 3" xfId="28205"/>
    <cellStyle name="Output 2 3 3 2 3 2 2 4" xfId="28206"/>
    <cellStyle name="Output 2 3 3 2 3 2 2 5" xfId="28207"/>
    <cellStyle name="Output 2 3 3 2 3 2 2 6" xfId="28208"/>
    <cellStyle name="Output 2 3 3 2 3 2 3" xfId="28209"/>
    <cellStyle name="Output 2 3 3 2 3 2 3 2" xfId="28210"/>
    <cellStyle name="Output 2 3 3 2 3 2 3 3" xfId="28211"/>
    <cellStyle name="Output 2 3 3 2 3 2 3 4" xfId="28212"/>
    <cellStyle name="Output 2 3 3 2 3 2 3 5" xfId="28213"/>
    <cellStyle name="Output 2 3 3 2 3 2 3 6" xfId="28214"/>
    <cellStyle name="Output 2 3 3 2 3 2 4" xfId="28215"/>
    <cellStyle name="Output 2 3 3 2 3 2 5" xfId="28216"/>
    <cellStyle name="Output 2 3 3 2 3 2 6" xfId="28217"/>
    <cellStyle name="Output 2 3 3 2 3 2 7" xfId="28218"/>
    <cellStyle name="Output 2 3 3 2 3 2 8" xfId="28219"/>
    <cellStyle name="Output 2 3 3 2 3 3" xfId="28220"/>
    <cellStyle name="Output 2 3 3 2 3 3 2" xfId="28221"/>
    <cellStyle name="Output 2 3 3 2 3 3 3" xfId="28222"/>
    <cellStyle name="Output 2 3 3 2 3 3 4" xfId="28223"/>
    <cellStyle name="Output 2 3 3 2 3 3 5" xfId="28224"/>
    <cellStyle name="Output 2 3 3 2 3 3 6" xfId="28225"/>
    <cellStyle name="Output 2 3 3 2 3 4" xfId="28226"/>
    <cellStyle name="Output 2 3 3 2 3 4 2" xfId="28227"/>
    <cellStyle name="Output 2 3 3 2 3 4 3" xfId="28228"/>
    <cellStyle name="Output 2 3 3 2 3 4 4" xfId="28229"/>
    <cellStyle name="Output 2 3 3 2 3 4 5" xfId="28230"/>
    <cellStyle name="Output 2 3 3 2 3 4 6" xfId="28231"/>
    <cellStyle name="Output 2 3 3 2 3 5" xfId="28232"/>
    <cellStyle name="Output 2 3 3 2 3 6" xfId="28233"/>
    <cellStyle name="Output 2 3 3 2 3 7" xfId="28234"/>
    <cellStyle name="Output 2 3 3 2 3 8" xfId="28235"/>
    <cellStyle name="Output 2 3 3 2 3 9" xfId="28236"/>
    <cellStyle name="Output 2 3 3 2 4" xfId="28237"/>
    <cellStyle name="Output 2 3 3 2 4 2" xfId="28238"/>
    <cellStyle name="Output 2 3 3 2 4 2 2" xfId="28239"/>
    <cellStyle name="Output 2 3 3 2 4 2 3" xfId="28240"/>
    <cellStyle name="Output 2 3 3 2 4 2 4" xfId="28241"/>
    <cellStyle name="Output 2 3 3 2 4 2 5" xfId="28242"/>
    <cellStyle name="Output 2 3 3 2 4 2 6" xfId="28243"/>
    <cellStyle name="Output 2 3 3 2 4 3" xfId="28244"/>
    <cellStyle name="Output 2 3 3 2 4 3 2" xfId="28245"/>
    <cellStyle name="Output 2 3 3 2 4 3 3" xfId="28246"/>
    <cellStyle name="Output 2 3 3 2 4 3 4" xfId="28247"/>
    <cellStyle name="Output 2 3 3 2 4 3 5" xfId="28248"/>
    <cellStyle name="Output 2 3 3 2 4 3 6" xfId="28249"/>
    <cellStyle name="Output 2 3 3 2 4 4" xfId="28250"/>
    <cellStyle name="Output 2 3 3 2 4 5" xfId="28251"/>
    <cellStyle name="Output 2 3 3 2 4 6" xfId="28252"/>
    <cellStyle name="Output 2 3 3 2 4 7" xfId="28253"/>
    <cellStyle name="Output 2 3 3 2 4 8" xfId="28254"/>
    <cellStyle name="Output 2 3 3 2 5" xfId="28255"/>
    <cellStyle name="Output 2 3 3 2 5 2" xfId="28256"/>
    <cellStyle name="Output 2 3 3 2 5 3" xfId="28257"/>
    <cellStyle name="Output 2 3 3 2 5 4" xfId="28258"/>
    <cellStyle name="Output 2 3 3 2 5 5" xfId="28259"/>
    <cellStyle name="Output 2 3 3 2 5 6" xfId="28260"/>
    <cellStyle name="Output 2 3 3 2 6" xfId="28261"/>
    <cellStyle name="Output 2 3 3 2 6 2" xfId="28262"/>
    <cellStyle name="Output 2 3 3 2 6 3" xfId="28263"/>
    <cellStyle name="Output 2 3 3 2 6 4" xfId="28264"/>
    <cellStyle name="Output 2 3 3 2 6 5" xfId="28265"/>
    <cellStyle name="Output 2 3 3 2 6 6" xfId="28266"/>
    <cellStyle name="Output 2 3 3 2 7" xfId="28267"/>
    <cellStyle name="Output 2 3 3 2 8" xfId="28268"/>
    <cellStyle name="Output 2 3 3 2 9" xfId="28269"/>
    <cellStyle name="Output 2 3 3 3" xfId="28270"/>
    <cellStyle name="Output 2 3 3 3 10" xfId="28271"/>
    <cellStyle name="Output 2 3 3 3 2" xfId="28272"/>
    <cellStyle name="Output 2 3 3 3 2 2" xfId="28273"/>
    <cellStyle name="Output 2 3 3 3 2 2 2" xfId="28274"/>
    <cellStyle name="Output 2 3 3 3 2 2 2 2" xfId="28275"/>
    <cellStyle name="Output 2 3 3 3 2 2 2 3" xfId="28276"/>
    <cellStyle name="Output 2 3 3 3 2 2 2 4" xfId="28277"/>
    <cellStyle name="Output 2 3 3 3 2 2 2 5" xfId="28278"/>
    <cellStyle name="Output 2 3 3 3 2 2 2 6" xfId="28279"/>
    <cellStyle name="Output 2 3 3 3 2 2 3" xfId="28280"/>
    <cellStyle name="Output 2 3 3 3 2 2 3 2" xfId="28281"/>
    <cellStyle name="Output 2 3 3 3 2 2 3 3" xfId="28282"/>
    <cellStyle name="Output 2 3 3 3 2 2 3 4" xfId="28283"/>
    <cellStyle name="Output 2 3 3 3 2 2 3 5" xfId="28284"/>
    <cellStyle name="Output 2 3 3 3 2 2 3 6" xfId="28285"/>
    <cellStyle name="Output 2 3 3 3 2 2 4" xfId="28286"/>
    <cellStyle name="Output 2 3 3 3 2 2 5" xfId="28287"/>
    <cellStyle name="Output 2 3 3 3 2 2 6" xfId="28288"/>
    <cellStyle name="Output 2 3 3 3 2 2 7" xfId="28289"/>
    <cellStyle name="Output 2 3 3 3 2 2 8" xfId="28290"/>
    <cellStyle name="Output 2 3 3 3 2 3" xfId="28291"/>
    <cellStyle name="Output 2 3 3 3 2 3 2" xfId="28292"/>
    <cellStyle name="Output 2 3 3 3 2 3 3" xfId="28293"/>
    <cellStyle name="Output 2 3 3 3 2 3 4" xfId="28294"/>
    <cellStyle name="Output 2 3 3 3 2 3 5" xfId="28295"/>
    <cellStyle name="Output 2 3 3 3 2 3 6" xfId="28296"/>
    <cellStyle name="Output 2 3 3 3 2 4" xfId="28297"/>
    <cellStyle name="Output 2 3 3 3 2 4 2" xfId="28298"/>
    <cellStyle name="Output 2 3 3 3 2 4 3" xfId="28299"/>
    <cellStyle name="Output 2 3 3 3 2 4 4" xfId="28300"/>
    <cellStyle name="Output 2 3 3 3 2 4 5" xfId="28301"/>
    <cellStyle name="Output 2 3 3 3 2 4 6" xfId="28302"/>
    <cellStyle name="Output 2 3 3 3 2 5" xfId="28303"/>
    <cellStyle name="Output 2 3 3 3 2 6" xfId="28304"/>
    <cellStyle name="Output 2 3 3 3 2 7" xfId="28305"/>
    <cellStyle name="Output 2 3 3 3 2 8" xfId="28306"/>
    <cellStyle name="Output 2 3 3 3 2 9" xfId="28307"/>
    <cellStyle name="Output 2 3 3 3 3" xfId="28308"/>
    <cellStyle name="Output 2 3 3 3 3 2" xfId="28309"/>
    <cellStyle name="Output 2 3 3 3 3 2 2" xfId="28310"/>
    <cellStyle name="Output 2 3 3 3 3 2 3" xfId="28311"/>
    <cellStyle name="Output 2 3 3 3 3 2 4" xfId="28312"/>
    <cellStyle name="Output 2 3 3 3 3 2 5" xfId="28313"/>
    <cellStyle name="Output 2 3 3 3 3 2 6" xfId="28314"/>
    <cellStyle name="Output 2 3 3 3 3 3" xfId="28315"/>
    <cellStyle name="Output 2 3 3 3 3 3 2" xfId="28316"/>
    <cellStyle name="Output 2 3 3 3 3 3 3" xfId="28317"/>
    <cellStyle name="Output 2 3 3 3 3 3 4" xfId="28318"/>
    <cellStyle name="Output 2 3 3 3 3 3 5" xfId="28319"/>
    <cellStyle name="Output 2 3 3 3 3 3 6" xfId="28320"/>
    <cellStyle name="Output 2 3 3 3 3 4" xfId="28321"/>
    <cellStyle name="Output 2 3 3 3 3 5" xfId="28322"/>
    <cellStyle name="Output 2 3 3 3 3 6" xfId="28323"/>
    <cellStyle name="Output 2 3 3 3 3 7" xfId="28324"/>
    <cellStyle name="Output 2 3 3 3 3 8" xfId="28325"/>
    <cellStyle name="Output 2 3 3 3 4" xfId="28326"/>
    <cellStyle name="Output 2 3 3 3 4 2" xfId="28327"/>
    <cellStyle name="Output 2 3 3 3 4 3" xfId="28328"/>
    <cellStyle name="Output 2 3 3 3 4 4" xfId="28329"/>
    <cellStyle name="Output 2 3 3 3 4 5" xfId="28330"/>
    <cellStyle name="Output 2 3 3 3 4 6" xfId="28331"/>
    <cellStyle name="Output 2 3 3 3 5" xfId="28332"/>
    <cellStyle name="Output 2 3 3 3 5 2" xfId="28333"/>
    <cellStyle name="Output 2 3 3 3 5 3" xfId="28334"/>
    <cellStyle name="Output 2 3 3 3 5 4" xfId="28335"/>
    <cellStyle name="Output 2 3 3 3 5 5" xfId="28336"/>
    <cellStyle name="Output 2 3 3 3 5 6" xfId="28337"/>
    <cellStyle name="Output 2 3 3 3 6" xfId="28338"/>
    <cellStyle name="Output 2 3 3 3 7" xfId="28339"/>
    <cellStyle name="Output 2 3 3 3 8" xfId="28340"/>
    <cellStyle name="Output 2 3 3 3 9" xfId="28341"/>
    <cellStyle name="Output 2 3 3 4" xfId="28342"/>
    <cellStyle name="Output 2 3 3 4 2" xfId="28343"/>
    <cellStyle name="Output 2 3 3 4 2 2" xfId="28344"/>
    <cellStyle name="Output 2 3 3 4 2 2 2" xfId="28345"/>
    <cellStyle name="Output 2 3 3 4 2 2 3" xfId="28346"/>
    <cellStyle name="Output 2 3 3 4 2 2 4" xfId="28347"/>
    <cellStyle name="Output 2 3 3 4 2 2 5" xfId="28348"/>
    <cellStyle name="Output 2 3 3 4 2 2 6" xfId="28349"/>
    <cellStyle name="Output 2 3 3 4 2 3" xfId="28350"/>
    <cellStyle name="Output 2 3 3 4 2 3 2" xfId="28351"/>
    <cellStyle name="Output 2 3 3 4 2 3 3" xfId="28352"/>
    <cellStyle name="Output 2 3 3 4 2 3 4" xfId="28353"/>
    <cellStyle name="Output 2 3 3 4 2 3 5" xfId="28354"/>
    <cellStyle name="Output 2 3 3 4 2 3 6" xfId="28355"/>
    <cellStyle name="Output 2 3 3 4 2 4" xfId="28356"/>
    <cellStyle name="Output 2 3 3 4 2 5" xfId="28357"/>
    <cellStyle name="Output 2 3 3 4 2 6" xfId="28358"/>
    <cellStyle name="Output 2 3 3 4 2 7" xfId="28359"/>
    <cellStyle name="Output 2 3 3 4 2 8" xfId="28360"/>
    <cellStyle name="Output 2 3 3 4 3" xfId="28361"/>
    <cellStyle name="Output 2 3 3 4 3 2" xfId="28362"/>
    <cellStyle name="Output 2 3 3 4 3 3" xfId="28363"/>
    <cellStyle name="Output 2 3 3 4 3 4" xfId="28364"/>
    <cellStyle name="Output 2 3 3 4 3 5" xfId="28365"/>
    <cellStyle name="Output 2 3 3 4 3 6" xfId="28366"/>
    <cellStyle name="Output 2 3 3 4 4" xfId="28367"/>
    <cellStyle name="Output 2 3 3 4 4 2" xfId="28368"/>
    <cellStyle name="Output 2 3 3 4 4 3" xfId="28369"/>
    <cellStyle name="Output 2 3 3 4 4 4" xfId="28370"/>
    <cellStyle name="Output 2 3 3 4 4 5" xfId="28371"/>
    <cellStyle name="Output 2 3 3 4 4 6" xfId="28372"/>
    <cellStyle name="Output 2 3 3 4 5" xfId="28373"/>
    <cellStyle name="Output 2 3 3 4 6" xfId="28374"/>
    <cellStyle name="Output 2 3 3 4 7" xfId="28375"/>
    <cellStyle name="Output 2 3 3 4 8" xfId="28376"/>
    <cellStyle name="Output 2 3 3 4 9" xfId="28377"/>
    <cellStyle name="Output 2 3 3 5" xfId="28378"/>
    <cellStyle name="Output 2 3 3 5 2" xfId="28379"/>
    <cellStyle name="Output 2 3 3 5 2 2" xfId="28380"/>
    <cellStyle name="Output 2 3 3 5 2 3" xfId="28381"/>
    <cellStyle name="Output 2 3 3 5 2 4" xfId="28382"/>
    <cellStyle name="Output 2 3 3 5 2 5" xfId="28383"/>
    <cellStyle name="Output 2 3 3 5 2 6" xfId="28384"/>
    <cellStyle name="Output 2 3 3 5 3" xfId="28385"/>
    <cellStyle name="Output 2 3 3 5 3 2" xfId="28386"/>
    <cellStyle name="Output 2 3 3 5 3 3" xfId="28387"/>
    <cellStyle name="Output 2 3 3 5 3 4" xfId="28388"/>
    <cellStyle name="Output 2 3 3 5 3 5" xfId="28389"/>
    <cellStyle name="Output 2 3 3 5 3 6" xfId="28390"/>
    <cellStyle name="Output 2 3 3 5 4" xfId="28391"/>
    <cellStyle name="Output 2 3 3 5 5" xfId="28392"/>
    <cellStyle name="Output 2 3 3 5 6" xfId="28393"/>
    <cellStyle name="Output 2 3 3 5 7" xfId="28394"/>
    <cellStyle name="Output 2 3 3 5 8" xfId="28395"/>
    <cellStyle name="Output 2 3 3 6" xfId="28396"/>
    <cellStyle name="Output 2 3 3 6 2" xfId="28397"/>
    <cellStyle name="Output 2 3 3 6 3" xfId="28398"/>
    <cellStyle name="Output 2 3 3 6 4" xfId="28399"/>
    <cellStyle name="Output 2 3 3 6 5" xfId="28400"/>
    <cellStyle name="Output 2 3 3 6 6" xfId="28401"/>
    <cellStyle name="Output 2 3 3 7" xfId="28402"/>
    <cellStyle name="Output 2 3 3 7 2" xfId="28403"/>
    <cellStyle name="Output 2 3 3 7 3" xfId="28404"/>
    <cellStyle name="Output 2 3 3 7 4" xfId="28405"/>
    <cellStyle name="Output 2 3 3 7 5" xfId="28406"/>
    <cellStyle name="Output 2 3 3 7 6" xfId="28407"/>
    <cellStyle name="Output 2 3 3 8" xfId="28408"/>
    <cellStyle name="Output 2 3 3 9" xfId="28409"/>
    <cellStyle name="Output 2 3 4" xfId="28410"/>
    <cellStyle name="Output 2 3 4 10" xfId="28411"/>
    <cellStyle name="Output 2 3 4 11" xfId="28412"/>
    <cellStyle name="Output 2 3 4 2" xfId="28413"/>
    <cellStyle name="Output 2 3 4 2 10" xfId="28414"/>
    <cellStyle name="Output 2 3 4 2 2" xfId="28415"/>
    <cellStyle name="Output 2 3 4 2 2 2" xfId="28416"/>
    <cellStyle name="Output 2 3 4 2 2 2 2" xfId="28417"/>
    <cellStyle name="Output 2 3 4 2 2 2 2 2" xfId="28418"/>
    <cellStyle name="Output 2 3 4 2 2 2 2 3" xfId="28419"/>
    <cellStyle name="Output 2 3 4 2 2 2 2 4" xfId="28420"/>
    <cellStyle name="Output 2 3 4 2 2 2 2 5" xfId="28421"/>
    <cellStyle name="Output 2 3 4 2 2 2 2 6" xfId="28422"/>
    <cellStyle name="Output 2 3 4 2 2 2 3" xfId="28423"/>
    <cellStyle name="Output 2 3 4 2 2 2 3 2" xfId="28424"/>
    <cellStyle name="Output 2 3 4 2 2 2 3 3" xfId="28425"/>
    <cellStyle name="Output 2 3 4 2 2 2 3 4" xfId="28426"/>
    <cellStyle name="Output 2 3 4 2 2 2 3 5" xfId="28427"/>
    <cellStyle name="Output 2 3 4 2 2 2 3 6" xfId="28428"/>
    <cellStyle name="Output 2 3 4 2 2 2 4" xfId="28429"/>
    <cellStyle name="Output 2 3 4 2 2 2 5" xfId="28430"/>
    <cellStyle name="Output 2 3 4 2 2 2 6" xfId="28431"/>
    <cellStyle name="Output 2 3 4 2 2 2 7" xfId="28432"/>
    <cellStyle name="Output 2 3 4 2 2 2 8" xfId="28433"/>
    <cellStyle name="Output 2 3 4 2 2 3" xfId="28434"/>
    <cellStyle name="Output 2 3 4 2 2 3 2" xfId="28435"/>
    <cellStyle name="Output 2 3 4 2 2 3 3" xfId="28436"/>
    <cellStyle name="Output 2 3 4 2 2 3 4" xfId="28437"/>
    <cellStyle name="Output 2 3 4 2 2 3 5" xfId="28438"/>
    <cellStyle name="Output 2 3 4 2 2 3 6" xfId="28439"/>
    <cellStyle name="Output 2 3 4 2 2 4" xfId="28440"/>
    <cellStyle name="Output 2 3 4 2 2 4 2" xfId="28441"/>
    <cellStyle name="Output 2 3 4 2 2 4 3" xfId="28442"/>
    <cellStyle name="Output 2 3 4 2 2 4 4" xfId="28443"/>
    <cellStyle name="Output 2 3 4 2 2 4 5" xfId="28444"/>
    <cellStyle name="Output 2 3 4 2 2 4 6" xfId="28445"/>
    <cellStyle name="Output 2 3 4 2 2 5" xfId="28446"/>
    <cellStyle name="Output 2 3 4 2 2 6" xfId="28447"/>
    <cellStyle name="Output 2 3 4 2 2 7" xfId="28448"/>
    <cellStyle name="Output 2 3 4 2 2 8" xfId="28449"/>
    <cellStyle name="Output 2 3 4 2 2 9" xfId="28450"/>
    <cellStyle name="Output 2 3 4 2 3" xfId="28451"/>
    <cellStyle name="Output 2 3 4 2 3 2" xfId="28452"/>
    <cellStyle name="Output 2 3 4 2 3 2 2" xfId="28453"/>
    <cellStyle name="Output 2 3 4 2 3 2 3" xfId="28454"/>
    <cellStyle name="Output 2 3 4 2 3 2 4" xfId="28455"/>
    <cellStyle name="Output 2 3 4 2 3 2 5" xfId="28456"/>
    <cellStyle name="Output 2 3 4 2 3 2 6" xfId="28457"/>
    <cellStyle name="Output 2 3 4 2 3 3" xfId="28458"/>
    <cellStyle name="Output 2 3 4 2 3 3 2" xfId="28459"/>
    <cellStyle name="Output 2 3 4 2 3 3 3" xfId="28460"/>
    <cellStyle name="Output 2 3 4 2 3 3 4" xfId="28461"/>
    <cellStyle name="Output 2 3 4 2 3 3 5" xfId="28462"/>
    <cellStyle name="Output 2 3 4 2 3 3 6" xfId="28463"/>
    <cellStyle name="Output 2 3 4 2 3 4" xfId="28464"/>
    <cellStyle name="Output 2 3 4 2 3 5" xfId="28465"/>
    <cellStyle name="Output 2 3 4 2 3 6" xfId="28466"/>
    <cellStyle name="Output 2 3 4 2 3 7" xfId="28467"/>
    <cellStyle name="Output 2 3 4 2 3 8" xfId="28468"/>
    <cellStyle name="Output 2 3 4 2 4" xfId="28469"/>
    <cellStyle name="Output 2 3 4 2 4 2" xfId="28470"/>
    <cellStyle name="Output 2 3 4 2 4 3" xfId="28471"/>
    <cellStyle name="Output 2 3 4 2 4 4" xfId="28472"/>
    <cellStyle name="Output 2 3 4 2 4 5" xfId="28473"/>
    <cellStyle name="Output 2 3 4 2 4 6" xfId="28474"/>
    <cellStyle name="Output 2 3 4 2 5" xfId="28475"/>
    <cellStyle name="Output 2 3 4 2 5 2" xfId="28476"/>
    <cellStyle name="Output 2 3 4 2 5 3" xfId="28477"/>
    <cellStyle name="Output 2 3 4 2 5 4" xfId="28478"/>
    <cellStyle name="Output 2 3 4 2 5 5" xfId="28479"/>
    <cellStyle name="Output 2 3 4 2 5 6" xfId="28480"/>
    <cellStyle name="Output 2 3 4 2 6" xfId="28481"/>
    <cellStyle name="Output 2 3 4 2 7" xfId="28482"/>
    <cellStyle name="Output 2 3 4 2 8" xfId="28483"/>
    <cellStyle name="Output 2 3 4 2 9" xfId="28484"/>
    <cellStyle name="Output 2 3 4 3" xfId="28485"/>
    <cellStyle name="Output 2 3 4 3 2" xfId="28486"/>
    <cellStyle name="Output 2 3 4 3 2 2" xfId="28487"/>
    <cellStyle name="Output 2 3 4 3 2 2 2" xfId="28488"/>
    <cellStyle name="Output 2 3 4 3 2 2 3" xfId="28489"/>
    <cellStyle name="Output 2 3 4 3 2 2 4" xfId="28490"/>
    <cellStyle name="Output 2 3 4 3 2 2 5" xfId="28491"/>
    <cellStyle name="Output 2 3 4 3 2 2 6" xfId="28492"/>
    <cellStyle name="Output 2 3 4 3 2 3" xfId="28493"/>
    <cellStyle name="Output 2 3 4 3 2 3 2" xfId="28494"/>
    <cellStyle name="Output 2 3 4 3 2 3 3" xfId="28495"/>
    <cellStyle name="Output 2 3 4 3 2 3 4" xfId="28496"/>
    <cellStyle name="Output 2 3 4 3 2 3 5" xfId="28497"/>
    <cellStyle name="Output 2 3 4 3 2 3 6" xfId="28498"/>
    <cellStyle name="Output 2 3 4 3 2 4" xfId="28499"/>
    <cellStyle name="Output 2 3 4 3 2 5" xfId="28500"/>
    <cellStyle name="Output 2 3 4 3 2 6" xfId="28501"/>
    <cellStyle name="Output 2 3 4 3 2 7" xfId="28502"/>
    <cellStyle name="Output 2 3 4 3 2 8" xfId="28503"/>
    <cellStyle name="Output 2 3 4 3 3" xfId="28504"/>
    <cellStyle name="Output 2 3 4 3 3 2" xfId="28505"/>
    <cellStyle name="Output 2 3 4 3 3 3" xfId="28506"/>
    <cellStyle name="Output 2 3 4 3 3 4" xfId="28507"/>
    <cellStyle name="Output 2 3 4 3 3 5" xfId="28508"/>
    <cellStyle name="Output 2 3 4 3 3 6" xfId="28509"/>
    <cellStyle name="Output 2 3 4 3 4" xfId="28510"/>
    <cellStyle name="Output 2 3 4 3 4 2" xfId="28511"/>
    <cellStyle name="Output 2 3 4 3 4 3" xfId="28512"/>
    <cellStyle name="Output 2 3 4 3 4 4" xfId="28513"/>
    <cellStyle name="Output 2 3 4 3 4 5" xfId="28514"/>
    <cellStyle name="Output 2 3 4 3 4 6" xfId="28515"/>
    <cellStyle name="Output 2 3 4 3 5" xfId="28516"/>
    <cellStyle name="Output 2 3 4 3 6" xfId="28517"/>
    <cellStyle name="Output 2 3 4 3 7" xfId="28518"/>
    <cellStyle name="Output 2 3 4 3 8" xfId="28519"/>
    <cellStyle name="Output 2 3 4 3 9" xfId="28520"/>
    <cellStyle name="Output 2 3 4 4" xfId="28521"/>
    <cellStyle name="Output 2 3 4 4 2" xfId="28522"/>
    <cellStyle name="Output 2 3 4 4 2 2" xfId="28523"/>
    <cellStyle name="Output 2 3 4 4 2 3" xfId="28524"/>
    <cellStyle name="Output 2 3 4 4 2 4" xfId="28525"/>
    <cellStyle name="Output 2 3 4 4 2 5" xfId="28526"/>
    <cellStyle name="Output 2 3 4 4 2 6" xfId="28527"/>
    <cellStyle name="Output 2 3 4 4 3" xfId="28528"/>
    <cellStyle name="Output 2 3 4 4 3 2" xfId="28529"/>
    <cellStyle name="Output 2 3 4 4 3 3" xfId="28530"/>
    <cellStyle name="Output 2 3 4 4 3 4" xfId="28531"/>
    <cellStyle name="Output 2 3 4 4 3 5" xfId="28532"/>
    <cellStyle name="Output 2 3 4 4 3 6" xfId="28533"/>
    <cellStyle name="Output 2 3 4 4 4" xfId="28534"/>
    <cellStyle name="Output 2 3 4 4 5" xfId="28535"/>
    <cellStyle name="Output 2 3 4 4 6" xfId="28536"/>
    <cellStyle name="Output 2 3 4 4 7" xfId="28537"/>
    <cellStyle name="Output 2 3 4 4 8" xfId="28538"/>
    <cellStyle name="Output 2 3 4 5" xfId="28539"/>
    <cellStyle name="Output 2 3 4 5 2" xfId="28540"/>
    <cellStyle name="Output 2 3 4 5 3" xfId="28541"/>
    <cellStyle name="Output 2 3 4 5 4" xfId="28542"/>
    <cellStyle name="Output 2 3 4 5 5" xfId="28543"/>
    <cellStyle name="Output 2 3 4 5 6" xfId="28544"/>
    <cellStyle name="Output 2 3 4 6" xfId="28545"/>
    <cellStyle name="Output 2 3 4 6 2" xfId="28546"/>
    <cellStyle name="Output 2 3 4 6 3" xfId="28547"/>
    <cellStyle name="Output 2 3 4 6 4" xfId="28548"/>
    <cellStyle name="Output 2 3 4 6 5" xfId="28549"/>
    <cellStyle name="Output 2 3 4 6 6" xfId="28550"/>
    <cellStyle name="Output 2 3 4 7" xfId="28551"/>
    <cellStyle name="Output 2 3 4 8" xfId="28552"/>
    <cellStyle name="Output 2 3 4 9" xfId="28553"/>
    <cellStyle name="Output 2 3 5" xfId="28554"/>
    <cellStyle name="Output 2 3 5 10" xfId="28555"/>
    <cellStyle name="Output 2 3 5 2" xfId="28556"/>
    <cellStyle name="Output 2 3 5 2 2" xfId="28557"/>
    <cellStyle name="Output 2 3 5 2 2 2" xfId="28558"/>
    <cellStyle name="Output 2 3 5 2 2 2 2" xfId="28559"/>
    <cellStyle name="Output 2 3 5 2 2 2 3" xfId="28560"/>
    <cellStyle name="Output 2 3 5 2 2 2 4" xfId="28561"/>
    <cellStyle name="Output 2 3 5 2 2 2 5" xfId="28562"/>
    <cellStyle name="Output 2 3 5 2 2 2 6" xfId="28563"/>
    <cellStyle name="Output 2 3 5 2 2 3" xfId="28564"/>
    <cellStyle name="Output 2 3 5 2 2 3 2" xfId="28565"/>
    <cellStyle name="Output 2 3 5 2 2 3 3" xfId="28566"/>
    <cellStyle name="Output 2 3 5 2 2 3 4" xfId="28567"/>
    <cellStyle name="Output 2 3 5 2 2 3 5" xfId="28568"/>
    <cellStyle name="Output 2 3 5 2 2 3 6" xfId="28569"/>
    <cellStyle name="Output 2 3 5 2 2 4" xfId="28570"/>
    <cellStyle name="Output 2 3 5 2 2 5" xfId="28571"/>
    <cellStyle name="Output 2 3 5 2 2 6" xfId="28572"/>
    <cellStyle name="Output 2 3 5 2 2 7" xfId="28573"/>
    <cellStyle name="Output 2 3 5 2 2 8" xfId="28574"/>
    <cellStyle name="Output 2 3 5 2 3" xfId="28575"/>
    <cellStyle name="Output 2 3 5 2 3 2" xfId="28576"/>
    <cellStyle name="Output 2 3 5 2 3 3" xfId="28577"/>
    <cellStyle name="Output 2 3 5 2 3 4" xfId="28578"/>
    <cellStyle name="Output 2 3 5 2 3 5" xfId="28579"/>
    <cellStyle name="Output 2 3 5 2 3 6" xfId="28580"/>
    <cellStyle name="Output 2 3 5 2 4" xfId="28581"/>
    <cellStyle name="Output 2 3 5 2 4 2" xfId="28582"/>
    <cellStyle name="Output 2 3 5 2 4 3" xfId="28583"/>
    <cellStyle name="Output 2 3 5 2 4 4" xfId="28584"/>
    <cellStyle name="Output 2 3 5 2 4 5" xfId="28585"/>
    <cellStyle name="Output 2 3 5 2 4 6" xfId="28586"/>
    <cellStyle name="Output 2 3 5 2 5" xfId="28587"/>
    <cellStyle name="Output 2 3 5 2 6" xfId="28588"/>
    <cellStyle name="Output 2 3 5 2 7" xfId="28589"/>
    <cellStyle name="Output 2 3 5 2 8" xfId="28590"/>
    <cellStyle name="Output 2 3 5 2 9" xfId="28591"/>
    <cellStyle name="Output 2 3 5 3" xfId="28592"/>
    <cellStyle name="Output 2 3 5 3 2" xfId="28593"/>
    <cellStyle name="Output 2 3 5 3 2 2" xfId="28594"/>
    <cellStyle name="Output 2 3 5 3 2 3" xfId="28595"/>
    <cellStyle name="Output 2 3 5 3 2 4" xfId="28596"/>
    <cellStyle name="Output 2 3 5 3 2 5" xfId="28597"/>
    <cellStyle name="Output 2 3 5 3 2 6" xfId="28598"/>
    <cellStyle name="Output 2 3 5 3 3" xfId="28599"/>
    <cellStyle name="Output 2 3 5 3 3 2" xfId="28600"/>
    <cellStyle name="Output 2 3 5 3 3 3" xfId="28601"/>
    <cellStyle name="Output 2 3 5 3 3 4" xfId="28602"/>
    <cellStyle name="Output 2 3 5 3 3 5" xfId="28603"/>
    <cellStyle name="Output 2 3 5 3 3 6" xfId="28604"/>
    <cellStyle name="Output 2 3 5 3 4" xfId="28605"/>
    <cellStyle name="Output 2 3 5 3 5" xfId="28606"/>
    <cellStyle name="Output 2 3 5 3 6" xfId="28607"/>
    <cellStyle name="Output 2 3 5 3 7" xfId="28608"/>
    <cellStyle name="Output 2 3 5 3 8" xfId="28609"/>
    <cellStyle name="Output 2 3 5 4" xfId="28610"/>
    <cellStyle name="Output 2 3 5 4 2" xfId="28611"/>
    <cellStyle name="Output 2 3 5 4 3" xfId="28612"/>
    <cellStyle name="Output 2 3 5 4 4" xfId="28613"/>
    <cellStyle name="Output 2 3 5 4 5" xfId="28614"/>
    <cellStyle name="Output 2 3 5 4 6" xfId="28615"/>
    <cellStyle name="Output 2 3 5 5" xfId="28616"/>
    <cellStyle name="Output 2 3 5 5 2" xfId="28617"/>
    <cellStyle name="Output 2 3 5 5 3" xfId="28618"/>
    <cellStyle name="Output 2 3 5 5 4" xfId="28619"/>
    <cellStyle name="Output 2 3 5 5 5" xfId="28620"/>
    <cellStyle name="Output 2 3 5 5 6" xfId="28621"/>
    <cellStyle name="Output 2 3 5 6" xfId="28622"/>
    <cellStyle name="Output 2 3 5 7" xfId="28623"/>
    <cellStyle name="Output 2 3 5 8" xfId="28624"/>
    <cellStyle name="Output 2 3 5 9" xfId="28625"/>
    <cellStyle name="Output 2 3 6" xfId="28626"/>
    <cellStyle name="Output 2 3 6 2" xfId="28627"/>
    <cellStyle name="Output 2 3 6 2 2" xfId="28628"/>
    <cellStyle name="Output 2 3 6 2 2 2" xfId="28629"/>
    <cellStyle name="Output 2 3 6 2 2 3" xfId="28630"/>
    <cellStyle name="Output 2 3 6 2 2 4" xfId="28631"/>
    <cellStyle name="Output 2 3 6 2 2 5" xfId="28632"/>
    <cellStyle name="Output 2 3 6 2 2 6" xfId="28633"/>
    <cellStyle name="Output 2 3 6 2 3" xfId="28634"/>
    <cellStyle name="Output 2 3 6 2 3 2" xfId="28635"/>
    <cellStyle name="Output 2 3 6 2 3 3" xfId="28636"/>
    <cellStyle name="Output 2 3 6 2 3 4" xfId="28637"/>
    <cellStyle name="Output 2 3 6 2 3 5" xfId="28638"/>
    <cellStyle name="Output 2 3 6 2 3 6" xfId="28639"/>
    <cellStyle name="Output 2 3 6 2 4" xfId="28640"/>
    <cellStyle name="Output 2 3 6 2 5" xfId="28641"/>
    <cellStyle name="Output 2 3 6 2 6" xfId="28642"/>
    <cellStyle name="Output 2 3 6 2 7" xfId="28643"/>
    <cellStyle name="Output 2 3 6 2 8" xfId="28644"/>
    <cellStyle name="Output 2 3 6 3" xfId="28645"/>
    <cellStyle name="Output 2 3 6 3 2" xfId="28646"/>
    <cellStyle name="Output 2 3 6 3 3" xfId="28647"/>
    <cellStyle name="Output 2 3 6 3 4" xfId="28648"/>
    <cellStyle name="Output 2 3 6 3 5" xfId="28649"/>
    <cellStyle name="Output 2 3 6 3 6" xfId="28650"/>
    <cellStyle name="Output 2 3 6 4" xfId="28651"/>
    <cellStyle name="Output 2 3 6 4 2" xfId="28652"/>
    <cellStyle name="Output 2 3 6 4 3" xfId="28653"/>
    <cellStyle name="Output 2 3 6 4 4" xfId="28654"/>
    <cellStyle name="Output 2 3 6 4 5" xfId="28655"/>
    <cellStyle name="Output 2 3 6 4 6" xfId="28656"/>
    <cellStyle name="Output 2 3 6 5" xfId="28657"/>
    <cellStyle name="Output 2 3 6 6" xfId="28658"/>
    <cellStyle name="Output 2 3 6 7" xfId="28659"/>
    <cellStyle name="Output 2 3 6 8" xfId="28660"/>
    <cellStyle name="Output 2 3 6 9" xfId="28661"/>
    <cellStyle name="Output 2 3 7" xfId="28662"/>
    <cellStyle name="Output 2 3 7 2" xfId="28663"/>
    <cellStyle name="Output 2 3 7 2 2" xfId="28664"/>
    <cellStyle name="Output 2 3 7 2 3" xfId="28665"/>
    <cellStyle name="Output 2 3 7 2 4" xfId="28666"/>
    <cellStyle name="Output 2 3 7 2 5" xfId="28667"/>
    <cellStyle name="Output 2 3 7 2 6" xfId="28668"/>
    <cellStyle name="Output 2 3 7 3" xfId="28669"/>
    <cellStyle name="Output 2 3 7 3 2" xfId="28670"/>
    <cellStyle name="Output 2 3 7 3 3" xfId="28671"/>
    <cellStyle name="Output 2 3 7 3 4" xfId="28672"/>
    <cellStyle name="Output 2 3 7 3 5" xfId="28673"/>
    <cellStyle name="Output 2 3 7 3 6" xfId="28674"/>
    <cellStyle name="Output 2 3 7 4" xfId="28675"/>
    <cellStyle name="Output 2 3 7 5" xfId="28676"/>
    <cellStyle name="Output 2 3 7 6" xfId="28677"/>
    <cellStyle name="Output 2 3 7 7" xfId="28678"/>
    <cellStyle name="Output 2 3 7 8" xfId="28679"/>
    <cellStyle name="Output 2 3 8" xfId="28680"/>
    <cellStyle name="Output 2 3 8 2" xfId="28681"/>
    <cellStyle name="Output 2 3 8 3" xfId="28682"/>
    <cellStyle name="Output 2 3 8 4" xfId="28683"/>
    <cellStyle name="Output 2 3 8 5" xfId="28684"/>
    <cellStyle name="Output 2 3 8 6" xfId="28685"/>
    <cellStyle name="Output 2 3 9" xfId="28686"/>
    <cellStyle name="Output 2 3 9 2" xfId="28687"/>
    <cellStyle name="Output 2 3 9 3" xfId="28688"/>
    <cellStyle name="Output 2 3 9 4" xfId="28689"/>
    <cellStyle name="Output 2 3 9 5" xfId="28690"/>
    <cellStyle name="Output 2 3 9 6" xfId="28691"/>
    <cellStyle name="Output 2 4" xfId="28692"/>
    <cellStyle name="Output 2 4 10" xfId="28693"/>
    <cellStyle name="Output 2 4 11" xfId="28694"/>
    <cellStyle name="Output 2 4 12" xfId="28695"/>
    <cellStyle name="Output 2 4 13" xfId="28696"/>
    <cellStyle name="Output 2 4 2" xfId="28697"/>
    <cellStyle name="Output 2 4 2 10" xfId="28698"/>
    <cellStyle name="Output 2 4 2 11" xfId="28699"/>
    <cellStyle name="Output 2 4 2 12" xfId="28700"/>
    <cellStyle name="Output 2 4 2 2" xfId="28701"/>
    <cellStyle name="Output 2 4 2 2 10" xfId="28702"/>
    <cellStyle name="Output 2 4 2 2 11" xfId="28703"/>
    <cellStyle name="Output 2 4 2 2 2" xfId="28704"/>
    <cellStyle name="Output 2 4 2 2 2 10" xfId="28705"/>
    <cellStyle name="Output 2 4 2 2 2 2" xfId="28706"/>
    <cellStyle name="Output 2 4 2 2 2 2 2" xfId="28707"/>
    <cellStyle name="Output 2 4 2 2 2 2 2 2" xfId="28708"/>
    <cellStyle name="Output 2 4 2 2 2 2 2 2 2" xfId="28709"/>
    <cellStyle name="Output 2 4 2 2 2 2 2 2 3" xfId="28710"/>
    <cellStyle name="Output 2 4 2 2 2 2 2 2 4" xfId="28711"/>
    <cellStyle name="Output 2 4 2 2 2 2 2 2 5" xfId="28712"/>
    <cellStyle name="Output 2 4 2 2 2 2 2 2 6" xfId="28713"/>
    <cellStyle name="Output 2 4 2 2 2 2 2 3" xfId="28714"/>
    <cellStyle name="Output 2 4 2 2 2 2 2 3 2" xfId="28715"/>
    <cellStyle name="Output 2 4 2 2 2 2 2 3 3" xfId="28716"/>
    <cellStyle name="Output 2 4 2 2 2 2 2 3 4" xfId="28717"/>
    <cellStyle name="Output 2 4 2 2 2 2 2 3 5" xfId="28718"/>
    <cellStyle name="Output 2 4 2 2 2 2 2 3 6" xfId="28719"/>
    <cellStyle name="Output 2 4 2 2 2 2 2 4" xfId="28720"/>
    <cellStyle name="Output 2 4 2 2 2 2 2 5" xfId="28721"/>
    <cellStyle name="Output 2 4 2 2 2 2 2 6" xfId="28722"/>
    <cellStyle name="Output 2 4 2 2 2 2 2 7" xfId="28723"/>
    <cellStyle name="Output 2 4 2 2 2 2 2 8" xfId="28724"/>
    <cellStyle name="Output 2 4 2 2 2 2 3" xfId="28725"/>
    <cellStyle name="Output 2 4 2 2 2 2 3 2" xfId="28726"/>
    <cellStyle name="Output 2 4 2 2 2 2 3 3" xfId="28727"/>
    <cellStyle name="Output 2 4 2 2 2 2 3 4" xfId="28728"/>
    <cellStyle name="Output 2 4 2 2 2 2 3 5" xfId="28729"/>
    <cellStyle name="Output 2 4 2 2 2 2 3 6" xfId="28730"/>
    <cellStyle name="Output 2 4 2 2 2 2 4" xfId="28731"/>
    <cellStyle name="Output 2 4 2 2 2 2 4 2" xfId="28732"/>
    <cellStyle name="Output 2 4 2 2 2 2 4 3" xfId="28733"/>
    <cellStyle name="Output 2 4 2 2 2 2 4 4" xfId="28734"/>
    <cellStyle name="Output 2 4 2 2 2 2 4 5" xfId="28735"/>
    <cellStyle name="Output 2 4 2 2 2 2 4 6" xfId="28736"/>
    <cellStyle name="Output 2 4 2 2 2 2 5" xfId="28737"/>
    <cellStyle name="Output 2 4 2 2 2 2 6" xfId="28738"/>
    <cellStyle name="Output 2 4 2 2 2 2 7" xfId="28739"/>
    <cellStyle name="Output 2 4 2 2 2 2 8" xfId="28740"/>
    <cellStyle name="Output 2 4 2 2 2 2 9" xfId="28741"/>
    <cellStyle name="Output 2 4 2 2 2 3" xfId="28742"/>
    <cellStyle name="Output 2 4 2 2 2 3 2" xfId="28743"/>
    <cellStyle name="Output 2 4 2 2 2 3 2 2" xfId="28744"/>
    <cellStyle name="Output 2 4 2 2 2 3 2 3" xfId="28745"/>
    <cellStyle name="Output 2 4 2 2 2 3 2 4" xfId="28746"/>
    <cellStyle name="Output 2 4 2 2 2 3 2 5" xfId="28747"/>
    <cellStyle name="Output 2 4 2 2 2 3 2 6" xfId="28748"/>
    <cellStyle name="Output 2 4 2 2 2 3 3" xfId="28749"/>
    <cellStyle name="Output 2 4 2 2 2 3 3 2" xfId="28750"/>
    <cellStyle name="Output 2 4 2 2 2 3 3 3" xfId="28751"/>
    <cellStyle name="Output 2 4 2 2 2 3 3 4" xfId="28752"/>
    <cellStyle name="Output 2 4 2 2 2 3 3 5" xfId="28753"/>
    <cellStyle name="Output 2 4 2 2 2 3 3 6" xfId="28754"/>
    <cellStyle name="Output 2 4 2 2 2 3 4" xfId="28755"/>
    <cellStyle name="Output 2 4 2 2 2 3 5" xfId="28756"/>
    <cellStyle name="Output 2 4 2 2 2 3 6" xfId="28757"/>
    <cellStyle name="Output 2 4 2 2 2 3 7" xfId="28758"/>
    <cellStyle name="Output 2 4 2 2 2 3 8" xfId="28759"/>
    <cellStyle name="Output 2 4 2 2 2 4" xfId="28760"/>
    <cellStyle name="Output 2 4 2 2 2 4 2" xfId="28761"/>
    <cellStyle name="Output 2 4 2 2 2 4 3" xfId="28762"/>
    <cellStyle name="Output 2 4 2 2 2 4 4" xfId="28763"/>
    <cellStyle name="Output 2 4 2 2 2 4 5" xfId="28764"/>
    <cellStyle name="Output 2 4 2 2 2 4 6" xfId="28765"/>
    <cellStyle name="Output 2 4 2 2 2 5" xfId="28766"/>
    <cellStyle name="Output 2 4 2 2 2 5 2" xfId="28767"/>
    <cellStyle name="Output 2 4 2 2 2 5 3" xfId="28768"/>
    <cellStyle name="Output 2 4 2 2 2 5 4" xfId="28769"/>
    <cellStyle name="Output 2 4 2 2 2 5 5" xfId="28770"/>
    <cellStyle name="Output 2 4 2 2 2 5 6" xfId="28771"/>
    <cellStyle name="Output 2 4 2 2 2 6" xfId="28772"/>
    <cellStyle name="Output 2 4 2 2 2 7" xfId="28773"/>
    <cellStyle name="Output 2 4 2 2 2 8" xfId="28774"/>
    <cellStyle name="Output 2 4 2 2 2 9" xfId="28775"/>
    <cellStyle name="Output 2 4 2 2 3" xfId="28776"/>
    <cellStyle name="Output 2 4 2 2 3 2" xfId="28777"/>
    <cellStyle name="Output 2 4 2 2 3 2 2" xfId="28778"/>
    <cellStyle name="Output 2 4 2 2 3 2 2 2" xfId="28779"/>
    <cellStyle name="Output 2 4 2 2 3 2 2 3" xfId="28780"/>
    <cellStyle name="Output 2 4 2 2 3 2 2 4" xfId="28781"/>
    <cellStyle name="Output 2 4 2 2 3 2 2 5" xfId="28782"/>
    <cellStyle name="Output 2 4 2 2 3 2 2 6" xfId="28783"/>
    <cellStyle name="Output 2 4 2 2 3 2 3" xfId="28784"/>
    <cellStyle name="Output 2 4 2 2 3 2 3 2" xfId="28785"/>
    <cellStyle name="Output 2 4 2 2 3 2 3 3" xfId="28786"/>
    <cellStyle name="Output 2 4 2 2 3 2 3 4" xfId="28787"/>
    <cellStyle name="Output 2 4 2 2 3 2 3 5" xfId="28788"/>
    <cellStyle name="Output 2 4 2 2 3 2 3 6" xfId="28789"/>
    <cellStyle name="Output 2 4 2 2 3 2 4" xfId="28790"/>
    <cellStyle name="Output 2 4 2 2 3 2 5" xfId="28791"/>
    <cellStyle name="Output 2 4 2 2 3 2 6" xfId="28792"/>
    <cellStyle name="Output 2 4 2 2 3 2 7" xfId="28793"/>
    <cellStyle name="Output 2 4 2 2 3 2 8" xfId="28794"/>
    <cellStyle name="Output 2 4 2 2 3 3" xfId="28795"/>
    <cellStyle name="Output 2 4 2 2 3 3 2" xfId="28796"/>
    <cellStyle name="Output 2 4 2 2 3 3 3" xfId="28797"/>
    <cellStyle name="Output 2 4 2 2 3 3 4" xfId="28798"/>
    <cellStyle name="Output 2 4 2 2 3 3 5" xfId="28799"/>
    <cellStyle name="Output 2 4 2 2 3 3 6" xfId="28800"/>
    <cellStyle name="Output 2 4 2 2 3 4" xfId="28801"/>
    <cellStyle name="Output 2 4 2 2 3 4 2" xfId="28802"/>
    <cellStyle name="Output 2 4 2 2 3 4 3" xfId="28803"/>
    <cellStyle name="Output 2 4 2 2 3 4 4" xfId="28804"/>
    <cellStyle name="Output 2 4 2 2 3 4 5" xfId="28805"/>
    <cellStyle name="Output 2 4 2 2 3 4 6" xfId="28806"/>
    <cellStyle name="Output 2 4 2 2 3 5" xfId="28807"/>
    <cellStyle name="Output 2 4 2 2 3 6" xfId="28808"/>
    <cellStyle name="Output 2 4 2 2 3 7" xfId="28809"/>
    <cellStyle name="Output 2 4 2 2 3 8" xfId="28810"/>
    <cellStyle name="Output 2 4 2 2 3 9" xfId="28811"/>
    <cellStyle name="Output 2 4 2 2 4" xfId="28812"/>
    <cellStyle name="Output 2 4 2 2 4 2" xfId="28813"/>
    <cellStyle name="Output 2 4 2 2 4 2 2" xfId="28814"/>
    <cellStyle name="Output 2 4 2 2 4 2 3" xfId="28815"/>
    <cellStyle name="Output 2 4 2 2 4 2 4" xfId="28816"/>
    <cellStyle name="Output 2 4 2 2 4 2 5" xfId="28817"/>
    <cellStyle name="Output 2 4 2 2 4 2 6" xfId="28818"/>
    <cellStyle name="Output 2 4 2 2 4 3" xfId="28819"/>
    <cellStyle name="Output 2 4 2 2 4 3 2" xfId="28820"/>
    <cellStyle name="Output 2 4 2 2 4 3 3" xfId="28821"/>
    <cellStyle name="Output 2 4 2 2 4 3 4" xfId="28822"/>
    <cellStyle name="Output 2 4 2 2 4 3 5" xfId="28823"/>
    <cellStyle name="Output 2 4 2 2 4 3 6" xfId="28824"/>
    <cellStyle name="Output 2 4 2 2 4 4" xfId="28825"/>
    <cellStyle name="Output 2 4 2 2 4 5" xfId="28826"/>
    <cellStyle name="Output 2 4 2 2 4 6" xfId="28827"/>
    <cellStyle name="Output 2 4 2 2 4 7" xfId="28828"/>
    <cellStyle name="Output 2 4 2 2 4 8" xfId="28829"/>
    <cellStyle name="Output 2 4 2 2 5" xfId="28830"/>
    <cellStyle name="Output 2 4 2 2 5 2" xfId="28831"/>
    <cellStyle name="Output 2 4 2 2 5 3" xfId="28832"/>
    <cellStyle name="Output 2 4 2 2 5 4" xfId="28833"/>
    <cellStyle name="Output 2 4 2 2 5 5" xfId="28834"/>
    <cellStyle name="Output 2 4 2 2 5 6" xfId="28835"/>
    <cellStyle name="Output 2 4 2 2 6" xfId="28836"/>
    <cellStyle name="Output 2 4 2 2 6 2" xfId="28837"/>
    <cellStyle name="Output 2 4 2 2 6 3" xfId="28838"/>
    <cellStyle name="Output 2 4 2 2 6 4" xfId="28839"/>
    <cellStyle name="Output 2 4 2 2 6 5" xfId="28840"/>
    <cellStyle name="Output 2 4 2 2 6 6" xfId="28841"/>
    <cellStyle name="Output 2 4 2 2 7" xfId="28842"/>
    <cellStyle name="Output 2 4 2 2 8" xfId="28843"/>
    <cellStyle name="Output 2 4 2 2 9" xfId="28844"/>
    <cellStyle name="Output 2 4 2 3" xfId="28845"/>
    <cellStyle name="Output 2 4 2 3 10" xfId="28846"/>
    <cellStyle name="Output 2 4 2 3 2" xfId="28847"/>
    <cellStyle name="Output 2 4 2 3 2 2" xfId="28848"/>
    <cellStyle name="Output 2 4 2 3 2 2 2" xfId="28849"/>
    <cellStyle name="Output 2 4 2 3 2 2 2 2" xfId="28850"/>
    <cellStyle name="Output 2 4 2 3 2 2 2 3" xfId="28851"/>
    <cellStyle name="Output 2 4 2 3 2 2 2 4" xfId="28852"/>
    <cellStyle name="Output 2 4 2 3 2 2 2 5" xfId="28853"/>
    <cellStyle name="Output 2 4 2 3 2 2 2 6" xfId="28854"/>
    <cellStyle name="Output 2 4 2 3 2 2 3" xfId="28855"/>
    <cellStyle name="Output 2 4 2 3 2 2 3 2" xfId="28856"/>
    <cellStyle name="Output 2 4 2 3 2 2 3 3" xfId="28857"/>
    <cellStyle name="Output 2 4 2 3 2 2 3 4" xfId="28858"/>
    <cellStyle name="Output 2 4 2 3 2 2 3 5" xfId="28859"/>
    <cellStyle name="Output 2 4 2 3 2 2 3 6" xfId="28860"/>
    <cellStyle name="Output 2 4 2 3 2 2 4" xfId="28861"/>
    <cellStyle name="Output 2 4 2 3 2 2 5" xfId="28862"/>
    <cellStyle name="Output 2 4 2 3 2 2 6" xfId="28863"/>
    <cellStyle name="Output 2 4 2 3 2 2 7" xfId="28864"/>
    <cellStyle name="Output 2 4 2 3 2 2 8" xfId="28865"/>
    <cellStyle name="Output 2 4 2 3 2 3" xfId="28866"/>
    <cellStyle name="Output 2 4 2 3 2 3 2" xfId="28867"/>
    <cellStyle name="Output 2 4 2 3 2 3 3" xfId="28868"/>
    <cellStyle name="Output 2 4 2 3 2 3 4" xfId="28869"/>
    <cellStyle name="Output 2 4 2 3 2 3 5" xfId="28870"/>
    <cellStyle name="Output 2 4 2 3 2 3 6" xfId="28871"/>
    <cellStyle name="Output 2 4 2 3 2 4" xfId="28872"/>
    <cellStyle name="Output 2 4 2 3 2 4 2" xfId="28873"/>
    <cellStyle name="Output 2 4 2 3 2 4 3" xfId="28874"/>
    <cellStyle name="Output 2 4 2 3 2 4 4" xfId="28875"/>
    <cellStyle name="Output 2 4 2 3 2 4 5" xfId="28876"/>
    <cellStyle name="Output 2 4 2 3 2 4 6" xfId="28877"/>
    <cellStyle name="Output 2 4 2 3 2 5" xfId="28878"/>
    <cellStyle name="Output 2 4 2 3 2 6" xfId="28879"/>
    <cellStyle name="Output 2 4 2 3 2 7" xfId="28880"/>
    <cellStyle name="Output 2 4 2 3 2 8" xfId="28881"/>
    <cellStyle name="Output 2 4 2 3 2 9" xfId="28882"/>
    <cellStyle name="Output 2 4 2 3 3" xfId="28883"/>
    <cellStyle name="Output 2 4 2 3 3 2" xfId="28884"/>
    <cellStyle name="Output 2 4 2 3 3 2 2" xfId="28885"/>
    <cellStyle name="Output 2 4 2 3 3 2 3" xfId="28886"/>
    <cellStyle name="Output 2 4 2 3 3 2 4" xfId="28887"/>
    <cellStyle name="Output 2 4 2 3 3 2 5" xfId="28888"/>
    <cellStyle name="Output 2 4 2 3 3 2 6" xfId="28889"/>
    <cellStyle name="Output 2 4 2 3 3 3" xfId="28890"/>
    <cellStyle name="Output 2 4 2 3 3 3 2" xfId="28891"/>
    <cellStyle name="Output 2 4 2 3 3 3 3" xfId="28892"/>
    <cellStyle name="Output 2 4 2 3 3 3 4" xfId="28893"/>
    <cellStyle name="Output 2 4 2 3 3 3 5" xfId="28894"/>
    <cellStyle name="Output 2 4 2 3 3 3 6" xfId="28895"/>
    <cellStyle name="Output 2 4 2 3 3 4" xfId="28896"/>
    <cellStyle name="Output 2 4 2 3 3 5" xfId="28897"/>
    <cellStyle name="Output 2 4 2 3 3 6" xfId="28898"/>
    <cellStyle name="Output 2 4 2 3 3 7" xfId="28899"/>
    <cellStyle name="Output 2 4 2 3 3 8" xfId="28900"/>
    <cellStyle name="Output 2 4 2 3 4" xfId="28901"/>
    <cellStyle name="Output 2 4 2 3 4 2" xfId="28902"/>
    <cellStyle name="Output 2 4 2 3 4 3" xfId="28903"/>
    <cellStyle name="Output 2 4 2 3 4 4" xfId="28904"/>
    <cellStyle name="Output 2 4 2 3 4 5" xfId="28905"/>
    <cellStyle name="Output 2 4 2 3 4 6" xfId="28906"/>
    <cellStyle name="Output 2 4 2 3 5" xfId="28907"/>
    <cellStyle name="Output 2 4 2 3 5 2" xfId="28908"/>
    <cellStyle name="Output 2 4 2 3 5 3" xfId="28909"/>
    <cellStyle name="Output 2 4 2 3 5 4" xfId="28910"/>
    <cellStyle name="Output 2 4 2 3 5 5" xfId="28911"/>
    <cellStyle name="Output 2 4 2 3 5 6" xfId="28912"/>
    <cellStyle name="Output 2 4 2 3 6" xfId="28913"/>
    <cellStyle name="Output 2 4 2 3 7" xfId="28914"/>
    <cellStyle name="Output 2 4 2 3 8" xfId="28915"/>
    <cellStyle name="Output 2 4 2 3 9" xfId="28916"/>
    <cellStyle name="Output 2 4 2 4" xfId="28917"/>
    <cellStyle name="Output 2 4 2 4 2" xfId="28918"/>
    <cellStyle name="Output 2 4 2 4 2 2" xfId="28919"/>
    <cellStyle name="Output 2 4 2 4 2 2 2" xfId="28920"/>
    <cellStyle name="Output 2 4 2 4 2 2 3" xfId="28921"/>
    <cellStyle name="Output 2 4 2 4 2 2 4" xfId="28922"/>
    <cellStyle name="Output 2 4 2 4 2 2 5" xfId="28923"/>
    <cellStyle name="Output 2 4 2 4 2 2 6" xfId="28924"/>
    <cellStyle name="Output 2 4 2 4 2 3" xfId="28925"/>
    <cellStyle name="Output 2 4 2 4 2 3 2" xfId="28926"/>
    <cellStyle name="Output 2 4 2 4 2 3 3" xfId="28927"/>
    <cellStyle name="Output 2 4 2 4 2 3 4" xfId="28928"/>
    <cellStyle name="Output 2 4 2 4 2 3 5" xfId="28929"/>
    <cellStyle name="Output 2 4 2 4 2 3 6" xfId="28930"/>
    <cellStyle name="Output 2 4 2 4 2 4" xfId="28931"/>
    <cellStyle name="Output 2 4 2 4 2 5" xfId="28932"/>
    <cellStyle name="Output 2 4 2 4 2 6" xfId="28933"/>
    <cellStyle name="Output 2 4 2 4 2 7" xfId="28934"/>
    <cellStyle name="Output 2 4 2 4 2 8" xfId="28935"/>
    <cellStyle name="Output 2 4 2 4 3" xfId="28936"/>
    <cellStyle name="Output 2 4 2 4 3 2" xfId="28937"/>
    <cellStyle name="Output 2 4 2 4 3 3" xfId="28938"/>
    <cellStyle name="Output 2 4 2 4 3 4" xfId="28939"/>
    <cellStyle name="Output 2 4 2 4 3 5" xfId="28940"/>
    <cellStyle name="Output 2 4 2 4 3 6" xfId="28941"/>
    <cellStyle name="Output 2 4 2 4 4" xfId="28942"/>
    <cellStyle name="Output 2 4 2 4 4 2" xfId="28943"/>
    <cellStyle name="Output 2 4 2 4 4 3" xfId="28944"/>
    <cellStyle name="Output 2 4 2 4 4 4" xfId="28945"/>
    <cellStyle name="Output 2 4 2 4 4 5" xfId="28946"/>
    <cellStyle name="Output 2 4 2 4 4 6" xfId="28947"/>
    <cellStyle name="Output 2 4 2 4 5" xfId="28948"/>
    <cellStyle name="Output 2 4 2 4 6" xfId="28949"/>
    <cellStyle name="Output 2 4 2 4 7" xfId="28950"/>
    <cellStyle name="Output 2 4 2 4 8" xfId="28951"/>
    <cellStyle name="Output 2 4 2 4 9" xfId="28952"/>
    <cellStyle name="Output 2 4 2 5" xfId="28953"/>
    <cellStyle name="Output 2 4 2 5 2" xfId="28954"/>
    <cellStyle name="Output 2 4 2 5 2 2" xfId="28955"/>
    <cellStyle name="Output 2 4 2 5 2 3" xfId="28956"/>
    <cellStyle name="Output 2 4 2 5 2 4" xfId="28957"/>
    <cellStyle name="Output 2 4 2 5 2 5" xfId="28958"/>
    <cellStyle name="Output 2 4 2 5 2 6" xfId="28959"/>
    <cellStyle name="Output 2 4 2 5 3" xfId="28960"/>
    <cellStyle name="Output 2 4 2 5 3 2" xfId="28961"/>
    <cellStyle name="Output 2 4 2 5 3 3" xfId="28962"/>
    <cellStyle name="Output 2 4 2 5 3 4" xfId="28963"/>
    <cellStyle name="Output 2 4 2 5 3 5" xfId="28964"/>
    <cellStyle name="Output 2 4 2 5 3 6" xfId="28965"/>
    <cellStyle name="Output 2 4 2 5 4" xfId="28966"/>
    <cellStyle name="Output 2 4 2 5 5" xfId="28967"/>
    <cellStyle name="Output 2 4 2 5 6" xfId="28968"/>
    <cellStyle name="Output 2 4 2 5 7" xfId="28969"/>
    <cellStyle name="Output 2 4 2 5 8" xfId="28970"/>
    <cellStyle name="Output 2 4 2 6" xfId="28971"/>
    <cellStyle name="Output 2 4 2 6 2" xfId="28972"/>
    <cellStyle name="Output 2 4 2 6 3" xfId="28973"/>
    <cellStyle name="Output 2 4 2 6 4" xfId="28974"/>
    <cellStyle name="Output 2 4 2 6 5" xfId="28975"/>
    <cellStyle name="Output 2 4 2 6 6" xfId="28976"/>
    <cellStyle name="Output 2 4 2 7" xfId="28977"/>
    <cellStyle name="Output 2 4 2 7 2" xfId="28978"/>
    <cellStyle name="Output 2 4 2 7 3" xfId="28979"/>
    <cellStyle name="Output 2 4 2 7 4" xfId="28980"/>
    <cellStyle name="Output 2 4 2 7 5" xfId="28981"/>
    <cellStyle name="Output 2 4 2 7 6" xfId="28982"/>
    <cellStyle name="Output 2 4 2 8" xfId="28983"/>
    <cellStyle name="Output 2 4 2 9" xfId="28984"/>
    <cellStyle name="Output 2 4 3" xfId="28985"/>
    <cellStyle name="Output 2 4 3 10" xfId="28986"/>
    <cellStyle name="Output 2 4 3 11" xfId="28987"/>
    <cellStyle name="Output 2 4 3 2" xfId="28988"/>
    <cellStyle name="Output 2 4 3 2 10" xfId="28989"/>
    <cellStyle name="Output 2 4 3 2 2" xfId="28990"/>
    <cellStyle name="Output 2 4 3 2 2 2" xfId="28991"/>
    <cellStyle name="Output 2 4 3 2 2 2 2" xfId="28992"/>
    <cellStyle name="Output 2 4 3 2 2 2 2 2" xfId="28993"/>
    <cellStyle name="Output 2 4 3 2 2 2 2 3" xfId="28994"/>
    <cellStyle name="Output 2 4 3 2 2 2 2 4" xfId="28995"/>
    <cellStyle name="Output 2 4 3 2 2 2 2 5" xfId="28996"/>
    <cellStyle name="Output 2 4 3 2 2 2 2 6" xfId="28997"/>
    <cellStyle name="Output 2 4 3 2 2 2 3" xfId="28998"/>
    <cellStyle name="Output 2 4 3 2 2 2 3 2" xfId="28999"/>
    <cellStyle name="Output 2 4 3 2 2 2 3 3" xfId="29000"/>
    <cellStyle name="Output 2 4 3 2 2 2 3 4" xfId="29001"/>
    <cellStyle name="Output 2 4 3 2 2 2 3 5" xfId="29002"/>
    <cellStyle name="Output 2 4 3 2 2 2 3 6" xfId="29003"/>
    <cellStyle name="Output 2 4 3 2 2 2 4" xfId="29004"/>
    <cellStyle name="Output 2 4 3 2 2 2 5" xfId="29005"/>
    <cellStyle name="Output 2 4 3 2 2 2 6" xfId="29006"/>
    <cellStyle name="Output 2 4 3 2 2 2 7" xfId="29007"/>
    <cellStyle name="Output 2 4 3 2 2 2 8" xfId="29008"/>
    <cellStyle name="Output 2 4 3 2 2 3" xfId="29009"/>
    <cellStyle name="Output 2 4 3 2 2 3 2" xfId="29010"/>
    <cellStyle name="Output 2 4 3 2 2 3 3" xfId="29011"/>
    <cellStyle name="Output 2 4 3 2 2 3 4" xfId="29012"/>
    <cellStyle name="Output 2 4 3 2 2 3 5" xfId="29013"/>
    <cellStyle name="Output 2 4 3 2 2 3 6" xfId="29014"/>
    <cellStyle name="Output 2 4 3 2 2 4" xfId="29015"/>
    <cellStyle name="Output 2 4 3 2 2 4 2" xfId="29016"/>
    <cellStyle name="Output 2 4 3 2 2 4 3" xfId="29017"/>
    <cellStyle name="Output 2 4 3 2 2 4 4" xfId="29018"/>
    <cellStyle name="Output 2 4 3 2 2 4 5" xfId="29019"/>
    <cellStyle name="Output 2 4 3 2 2 4 6" xfId="29020"/>
    <cellStyle name="Output 2 4 3 2 2 5" xfId="29021"/>
    <cellStyle name="Output 2 4 3 2 2 6" xfId="29022"/>
    <cellStyle name="Output 2 4 3 2 2 7" xfId="29023"/>
    <cellStyle name="Output 2 4 3 2 2 8" xfId="29024"/>
    <cellStyle name="Output 2 4 3 2 2 9" xfId="29025"/>
    <cellStyle name="Output 2 4 3 2 3" xfId="29026"/>
    <cellStyle name="Output 2 4 3 2 3 2" xfId="29027"/>
    <cellStyle name="Output 2 4 3 2 3 2 2" xfId="29028"/>
    <cellStyle name="Output 2 4 3 2 3 2 3" xfId="29029"/>
    <cellStyle name="Output 2 4 3 2 3 2 4" xfId="29030"/>
    <cellStyle name="Output 2 4 3 2 3 2 5" xfId="29031"/>
    <cellStyle name="Output 2 4 3 2 3 2 6" xfId="29032"/>
    <cellStyle name="Output 2 4 3 2 3 3" xfId="29033"/>
    <cellStyle name="Output 2 4 3 2 3 3 2" xfId="29034"/>
    <cellStyle name="Output 2 4 3 2 3 3 3" xfId="29035"/>
    <cellStyle name="Output 2 4 3 2 3 3 4" xfId="29036"/>
    <cellStyle name="Output 2 4 3 2 3 3 5" xfId="29037"/>
    <cellStyle name="Output 2 4 3 2 3 3 6" xfId="29038"/>
    <cellStyle name="Output 2 4 3 2 3 4" xfId="29039"/>
    <cellStyle name="Output 2 4 3 2 3 5" xfId="29040"/>
    <cellStyle name="Output 2 4 3 2 3 6" xfId="29041"/>
    <cellStyle name="Output 2 4 3 2 3 7" xfId="29042"/>
    <cellStyle name="Output 2 4 3 2 3 8" xfId="29043"/>
    <cellStyle name="Output 2 4 3 2 4" xfId="29044"/>
    <cellStyle name="Output 2 4 3 2 4 2" xfId="29045"/>
    <cellStyle name="Output 2 4 3 2 4 3" xfId="29046"/>
    <cellStyle name="Output 2 4 3 2 4 4" xfId="29047"/>
    <cellStyle name="Output 2 4 3 2 4 5" xfId="29048"/>
    <cellStyle name="Output 2 4 3 2 4 6" xfId="29049"/>
    <cellStyle name="Output 2 4 3 2 5" xfId="29050"/>
    <cellStyle name="Output 2 4 3 2 5 2" xfId="29051"/>
    <cellStyle name="Output 2 4 3 2 5 3" xfId="29052"/>
    <cellStyle name="Output 2 4 3 2 5 4" xfId="29053"/>
    <cellStyle name="Output 2 4 3 2 5 5" xfId="29054"/>
    <cellStyle name="Output 2 4 3 2 5 6" xfId="29055"/>
    <cellStyle name="Output 2 4 3 2 6" xfId="29056"/>
    <cellStyle name="Output 2 4 3 2 7" xfId="29057"/>
    <cellStyle name="Output 2 4 3 2 8" xfId="29058"/>
    <cellStyle name="Output 2 4 3 2 9" xfId="29059"/>
    <cellStyle name="Output 2 4 3 3" xfId="29060"/>
    <cellStyle name="Output 2 4 3 3 2" xfId="29061"/>
    <cellStyle name="Output 2 4 3 3 2 2" xfId="29062"/>
    <cellStyle name="Output 2 4 3 3 2 2 2" xfId="29063"/>
    <cellStyle name="Output 2 4 3 3 2 2 3" xfId="29064"/>
    <cellStyle name="Output 2 4 3 3 2 2 4" xfId="29065"/>
    <cellStyle name="Output 2 4 3 3 2 2 5" xfId="29066"/>
    <cellStyle name="Output 2 4 3 3 2 2 6" xfId="29067"/>
    <cellStyle name="Output 2 4 3 3 2 3" xfId="29068"/>
    <cellStyle name="Output 2 4 3 3 2 3 2" xfId="29069"/>
    <cellStyle name="Output 2 4 3 3 2 3 3" xfId="29070"/>
    <cellStyle name="Output 2 4 3 3 2 3 4" xfId="29071"/>
    <cellStyle name="Output 2 4 3 3 2 3 5" xfId="29072"/>
    <cellStyle name="Output 2 4 3 3 2 3 6" xfId="29073"/>
    <cellStyle name="Output 2 4 3 3 2 4" xfId="29074"/>
    <cellStyle name="Output 2 4 3 3 2 5" xfId="29075"/>
    <cellStyle name="Output 2 4 3 3 2 6" xfId="29076"/>
    <cellStyle name="Output 2 4 3 3 2 7" xfId="29077"/>
    <cellStyle name="Output 2 4 3 3 2 8" xfId="29078"/>
    <cellStyle name="Output 2 4 3 3 3" xfId="29079"/>
    <cellStyle name="Output 2 4 3 3 3 2" xfId="29080"/>
    <cellStyle name="Output 2 4 3 3 3 3" xfId="29081"/>
    <cellStyle name="Output 2 4 3 3 3 4" xfId="29082"/>
    <cellStyle name="Output 2 4 3 3 3 5" xfId="29083"/>
    <cellStyle name="Output 2 4 3 3 3 6" xfId="29084"/>
    <cellStyle name="Output 2 4 3 3 4" xfId="29085"/>
    <cellStyle name="Output 2 4 3 3 4 2" xfId="29086"/>
    <cellStyle name="Output 2 4 3 3 4 3" xfId="29087"/>
    <cellStyle name="Output 2 4 3 3 4 4" xfId="29088"/>
    <cellStyle name="Output 2 4 3 3 4 5" xfId="29089"/>
    <cellStyle name="Output 2 4 3 3 4 6" xfId="29090"/>
    <cellStyle name="Output 2 4 3 3 5" xfId="29091"/>
    <cellStyle name="Output 2 4 3 3 6" xfId="29092"/>
    <cellStyle name="Output 2 4 3 3 7" xfId="29093"/>
    <cellStyle name="Output 2 4 3 3 8" xfId="29094"/>
    <cellStyle name="Output 2 4 3 3 9" xfId="29095"/>
    <cellStyle name="Output 2 4 3 4" xfId="29096"/>
    <cellStyle name="Output 2 4 3 4 2" xfId="29097"/>
    <cellStyle name="Output 2 4 3 4 2 2" xfId="29098"/>
    <cellStyle name="Output 2 4 3 4 2 3" xfId="29099"/>
    <cellStyle name="Output 2 4 3 4 2 4" xfId="29100"/>
    <cellStyle name="Output 2 4 3 4 2 5" xfId="29101"/>
    <cellStyle name="Output 2 4 3 4 2 6" xfId="29102"/>
    <cellStyle name="Output 2 4 3 4 3" xfId="29103"/>
    <cellStyle name="Output 2 4 3 4 3 2" xfId="29104"/>
    <cellStyle name="Output 2 4 3 4 3 3" xfId="29105"/>
    <cellStyle name="Output 2 4 3 4 3 4" xfId="29106"/>
    <cellStyle name="Output 2 4 3 4 3 5" xfId="29107"/>
    <cellStyle name="Output 2 4 3 4 3 6" xfId="29108"/>
    <cellStyle name="Output 2 4 3 4 4" xfId="29109"/>
    <cellStyle name="Output 2 4 3 4 5" xfId="29110"/>
    <cellStyle name="Output 2 4 3 4 6" xfId="29111"/>
    <cellStyle name="Output 2 4 3 4 7" xfId="29112"/>
    <cellStyle name="Output 2 4 3 4 8" xfId="29113"/>
    <cellStyle name="Output 2 4 3 5" xfId="29114"/>
    <cellStyle name="Output 2 4 3 5 2" xfId="29115"/>
    <cellStyle name="Output 2 4 3 5 3" xfId="29116"/>
    <cellStyle name="Output 2 4 3 5 4" xfId="29117"/>
    <cellStyle name="Output 2 4 3 5 5" xfId="29118"/>
    <cellStyle name="Output 2 4 3 5 6" xfId="29119"/>
    <cellStyle name="Output 2 4 3 6" xfId="29120"/>
    <cellStyle name="Output 2 4 3 6 2" xfId="29121"/>
    <cellStyle name="Output 2 4 3 6 3" xfId="29122"/>
    <cellStyle name="Output 2 4 3 6 4" xfId="29123"/>
    <cellStyle name="Output 2 4 3 6 5" xfId="29124"/>
    <cellStyle name="Output 2 4 3 6 6" xfId="29125"/>
    <cellStyle name="Output 2 4 3 7" xfId="29126"/>
    <cellStyle name="Output 2 4 3 8" xfId="29127"/>
    <cellStyle name="Output 2 4 3 9" xfId="29128"/>
    <cellStyle name="Output 2 4 4" xfId="29129"/>
    <cellStyle name="Output 2 4 4 10" xfId="29130"/>
    <cellStyle name="Output 2 4 4 2" xfId="29131"/>
    <cellStyle name="Output 2 4 4 2 2" xfId="29132"/>
    <cellStyle name="Output 2 4 4 2 2 2" xfId="29133"/>
    <cellStyle name="Output 2 4 4 2 2 2 2" xfId="29134"/>
    <cellStyle name="Output 2 4 4 2 2 2 3" xfId="29135"/>
    <cellStyle name="Output 2 4 4 2 2 2 4" xfId="29136"/>
    <cellStyle name="Output 2 4 4 2 2 2 5" xfId="29137"/>
    <cellStyle name="Output 2 4 4 2 2 2 6" xfId="29138"/>
    <cellStyle name="Output 2 4 4 2 2 3" xfId="29139"/>
    <cellStyle name="Output 2 4 4 2 2 3 2" xfId="29140"/>
    <cellStyle name="Output 2 4 4 2 2 3 3" xfId="29141"/>
    <cellStyle name="Output 2 4 4 2 2 3 4" xfId="29142"/>
    <cellStyle name="Output 2 4 4 2 2 3 5" xfId="29143"/>
    <cellStyle name="Output 2 4 4 2 2 3 6" xfId="29144"/>
    <cellStyle name="Output 2 4 4 2 2 4" xfId="29145"/>
    <cellStyle name="Output 2 4 4 2 2 5" xfId="29146"/>
    <cellStyle name="Output 2 4 4 2 2 6" xfId="29147"/>
    <cellStyle name="Output 2 4 4 2 2 7" xfId="29148"/>
    <cellStyle name="Output 2 4 4 2 2 8" xfId="29149"/>
    <cellStyle name="Output 2 4 4 2 3" xfId="29150"/>
    <cellStyle name="Output 2 4 4 2 3 2" xfId="29151"/>
    <cellStyle name="Output 2 4 4 2 3 3" xfId="29152"/>
    <cellStyle name="Output 2 4 4 2 3 4" xfId="29153"/>
    <cellStyle name="Output 2 4 4 2 3 5" xfId="29154"/>
    <cellStyle name="Output 2 4 4 2 3 6" xfId="29155"/>
    <cellStyle name="Output 2 4 4 2 4" xfId="29156"/>
    <cellStyle name="Output 2 4 4 2 4 2" xfId="29157"/>
    <cellStyle name="Output 2 4 4 2 4 3" xfId="29158"/>
    <cellStyle name="Output 2 4 4 2 4 4" xfId="29159"/>
    <cellStyle name="Output 2 4 4 2 4 5" xfId="29160"/>
    <cellStyle name="Output 2 4 4 2 4 6" xfId="29161"/>
    <cellStyle name="Output 2 4 4 2 5" xfId="29162"/>
    <cellStyle name="Output 2 4 4 2 6" xfId="29163"/>
    <cellStyle name="Output 2 4 4 2 7" xfId="29164"/>
    <cellStyle name="Output 2 4 4 2 8" xfId="29165"/>
    <cellStyle name="Output 2 4 4 2 9" xfId="29166"/>
    <cellStyle name="Output 2 4 4 3" xfId="29167"/>
    <cellStyle name="Output 2 4 4 3 2" xfId="29168"/>
    <cellStyle name="Output 2 4 4 3 2 2" xfId="29169"/>
    <cellStyle name="Output 2 4 4 3 2 3" xfId="29170"/>
    <cellStyle name="Output 2 4 4 3 2 4" xfId="29171"/>
    <cellStyle name="Output 2 4 4 3 2 5" xfId="29172"/>
    <cellStyle name="Output 2 4 4 3 2 6" xfId="29173"/>
    <cellStyle name="Output 2 4 4 3 3" xfId="29174"/>
    <cellStyle name="Output 2 4 4 3 3 2" xfId="29175"/>
    <cellStyle name="Output 2 4 4 3 3 3" xfId="29176"/>
    <cellStyle name="Output 2 4 4 3 3 4" xfId="29177"/>
    <cellStyle name="Output 2 4 4 3 3 5" xfId="29178"/>
    <cellStyle name="Output 2 4 4 3 3 6" xfId="29179"/>
    <cellStyle name="Output 2 4 4 3 4" xfId="29180"/>
    <cellStyle name="Output 2 4 4 3 5" xfId="29181"/>
    <cellStyle name="Output 2 4 4 3 6" xfId="29182"/>
    <cellStyle name="Output 2 4 4 3 7" xfId="29183"/>
    <cellStyle name="Output 2 4 4 3 8" xfId="29184"/>
    <cellStyle name="Output 2 4 4 4" xfId="29185"/>
    <cellStyle name="Output 2 4 4 4 2" xfId="29186"/>
    <cellStyle name="Output 2 4 4 4 3" xfId="29187"/>
    <cellStyle name="Output 2 4 4 4 4" xfId="29188"/>
    <cellStyle name="Output 2 4 4 4 5" xfId="29189"/>
    <cellStyle name="Output 2 4 4 4 6" xfId="29190"/>
    <cellStyle name="Output 2 4 4 5" xfId="29191"/>
    <cellStyle name="Output 2 4 4 5 2" xfId="29192"/>
    <cellStyle name="Output 2 4 4 5 3" xfId="29193"/>
    <cellStyle name="Output 2 4 4 5 4" xfId="29194"/>
    <cellStyle name="Output 2 4 4 5 5" xfId="29195"/>
    <cellStyle name="Output 2 4 4 5 6" xfId="29196"/>
    <cellStyle name="Output 2 4 4 6" xfId="29197"/>
    <cellStyle name="Output 2 4 4 7" xfId="29198"/>
    <cellStyle name="Output 2 4 4 8" xfId="29199"/>
    <cellStyle name="Output 2 4 4 9" xfId="29200"/>
    <cellStyle name="Output 2 4 5" xfId="29201"/>
    <cellStyle name="Output 2 4 5 2" xfId="29202"/>
    <cellStyle name="Output 2 4 5 2 2" xfId="29203"/>
    <cellStyle name="Output 2 4 5 2 2 2" xfId="29204"/>
    <cellStyle name="Output 2 4 5 2 2 3" xfId="29205"/>
    <cellStyle name="Output 2 4 5 2 2 4" xfId="29206"/>
    <cellStyle name="Output 2 4 5 2 2 5" xfId="29207"/>
    <cellStyle name="Output 2 4 5 2 2 6" xfId="29208"/>
    <cellStyle name="Output 2 4 5 2 3" xfId="29209"/>
    <cellStyle name="Output 2 4 5 2 3 2" xfId="29210"/>
    <cellStyle name="Output 2 4 5 2 3 3" xfId="29211"/>
    <cellStyle name="Output 2 4 5 2 3 4" xfId="29212"/>
    <cellStyle name="Output 2 4 5 2 3 5" xfId="29213"/>
    <cellStyle name="Output 2 4 5 2 3 6" xfId="29214"/>
    <cellStyle name="Output 2 4 5 2 4" xfId="29215"/>
    <cellStyle name="Output 2 4 5 2 5" xfId="29216"/>
    <cellStyle name="Output 2 4 5 2 6" xfId="29217"/>
    <cellStyle name="Output 2 4 5 2 7" xfId="29218"/>
    <cellStyle name="Output 2 4 5 2 8" xfId="29219"/>
    <cellStyle name="Output 2 4 5 3" xfId="29220"/>
    <cellStyle name="Output 2 4 5 3 2" xfId="29221"/>
    <cellStyle name="Output 2 4 5 3 3" xfId="29222"/>
    <cellStyle name="Output 2 4 5 3 4" xfId="29223"/>
    <cellStyle name="Output 2 4 5 3 5" xfId="29224"/>
    <cellStyle name="Output 2 4 5 3 6" xfId="29225"/>
    <cellStyle name="Output 2 4 5 4" xfId="29226"/>
    <cellStyle name="Output 2 4 5 4 2" xfId="29227"/>
    <cellStyle name="Output 2 4 5 4 3" xfId="29228"/>
    <cellStyle name="Output 2 4 5 4 4" xfId="29229"/>
    <cellStyle name="Output 2 4 5 4 5" xfId="29230"/>
    <cellStyle name="Output 2 4 5 4 6" xfId="29231"/>
    <cellStyle name="Output 2 4 5 5" xfId="29232"/>
    <cellStyle name="Output 2 4 5 6" xfId="29233"/>
    <cellStyle name="Output 2 4 5 7" xfId="29234"/>
    <cellStyle name="Output 2 4 5 8" xfId="29235"/>
    <cellStyle name="Output 2 4 5 9" xfId="29236"/>
    <cellStyle name="Output 2 4 6" xfId="29237"/>
    <cellStyle name="Output 2 4 6 2" xfId="29238"/>
    <cellStyle name="Output 2 4 6 2 2" xfId="29239"/>
    <cellStyle name="Output 2 4 6 2 3" xfId="29240"/>
    <cellStyle name="Output 2 4 6 2 4" xfId="29241"/>
    <cellStyle name="Output 2 4 6 2 5" xfId="29242"/>
    <cellStyle name="Output 2 4 6 2 6" xfId="29243"/>
    <cellStyle name="Output 2 4 6 3" xfId="29244"/>
    <cellStyle name="Output 2 4 6 3 2" xfId="29245"/>
    <cellStyle name="Output 2 4 6 3 3" xfId="29246"/>
    <cellStyle name="Output 2 4 6 3 4" xfId="29247"/>
    <cellStyle name="Output 2 4 6 3 5" xfId="29248"/>
    <cellStyle name="Output 2 4 6 3 6" xfId="29249"/>
    <cellStyle name="Output 2 4 6 4" xfId="29250"/>
    <cellStyle name="Output 2 4 6 5" xfId="29251"/>
    <cellStyle name="Output 2 4 6 6" xfId="29252"/>
    <cellStyle name="Output 2 4 6 7" xfId="29253"/>
    <cellStyle name="Output 2 4 6 8" xfId="29254"/>
    <cellStyle name="Output 2 4 7" xfId="29255"/>
    <cellStyle name="Output 2 4 7 2" xfId="29256"/>
    <cellStyle name="Output 2 4 7 3" xfId="29257"/>
    <cellStyle name="Output 2 4 7 4" xfId="29258"/>
    <cellStyle name="Output 2 4 7 5" xfId="29259"/>
    <cellStyle name="Output 2 4 7 6" xfId="29260"/>
    <cellStyle name="Output 2 4 8" xfId="29261"/>
    <cellStyle name="Output 2 4 8 2" xfId="29262"/>
    <cellStyle name="Output 2 4 8 3" xfId="29263"/>
    <cellStyle name="Output 2 4 8 4" xfId="29264"/>
    <cellStyle name="Output 2 4 8 5" xfId="29265"/>
    <cellStyle name="Output 2 4 8 6" xfId="29266"/>
    <cellStyle name="Output 2 4 9" xfId="29267"/>
    <cellStyle name="Output 2 5" xfId="29268"/>
    <cellStyle name="Output 2 5 10" xfId="29269"/>
    <cellStyle name="Output 2 5 11" xfId="29270"/>
    <cellStyle name="Output 2 5 12" xfId="29271"/>
    <cellStyle name="Output 2 5 2" xfId="29272"/>
    <cellStyle name="Output 2 5 2 10" xfId="29273"/>
    <cellStyle name="Output 2 5 2 11" xfId="29274"/>
    <cellStyle name="Output 2 5 2 2" xfId="29275"/>
    <cellStyle name="Output 2 5 2 2 10" xfId="29276"/>
    <cellStyle name="Output 2 5 2 2 2" xfId="29277"/>
    <cellStyle name="Output 2 5 2 2 2 2" xfId="29278"/>
    <cellStyle name="Output 2 5 2 2 2 2 2" xfId="29279"/>
    <cellStyle name="Output 2 5 2 2 2 2 2 2" xfId="29280"/>
    <cellStyle name="Output 2 5 2 2 2 2 2 3" xfId="29281"/>
    <cellStyle name="Output 2 5 2 2 2 2 2 4" xfId="29282"/>
    <cellStyle name="Output 2 5 2 2 2 2 2 5" xfId="29283"/>
    <cellStyle name="Output 2 5 2 2 2 2 2 6" xfId="29284"/>
    <cellStyle name="Output 2 5 2 2 2 2 3" xfId="29285"/>
    <cellStyle name="Output 2 5 2 2 2 2 3 2" xfId="29286"/>
    <cellStyle name="Output 2 5 2 2 2 2 3 3" xfId="29287"/>
    <cellStyle name="Output 2 5 2 2 2 2 3 4" xfId="29288"/>
    <cellStyle name="Output 2 5 2 2 2 2 3 5" xfId="29289"/>
    <cellStyle name="Output 2 5 2 2 2 2 3 6" xfId="29290"/>
    <cellStyle name="Output 2 5 2 2 2 2 4" xfId="29291"/>
    <cellStyle name="Output 2 5 2 2 2 2 5" xfId="29292"/>
    <cellStyle name="Output 2 5 2 2 2 2 6" xfId="29293"/>
    <cellStyle name="Output 2 5 2 2 2 2 7" xfId="29294"/>
    <cellStyle name="Output 2 5 2 2 2 2 8" xfId="29295"/>
    <cellStyle name="Output 2 5 2 2 2 3" xfId="29296"/>
    <cellStyle name="Output 2 5 2 2 2 3 2" xfId="29297"/>
    <cellStyle name="Output 2 5 2 2 2 3 3" xfId="29298"/>
    <cellStyle name="Output 2 5 2 2 2 3 4" xfId="29299"/>
    <cellStyle name="Output 2 5 2 2 2 3 5" xfId="29300"/>
    <cellStyle name="Output 2 5 2 2 2 3 6" xfId="29301"/>
    <cellStyle name="Output 2 5 2 2 2 4" xfId="29302"/>
    <cellStyle name="Output 2 5 2 2 2 4 2" xfId="29303"/>
    <cellStyle name="Output 2 5 2 2 2 4 3" xfId="29304"/>
    <cellStyle name="Output 2 5 2 2 2 4 4" xfId="29305"/>
    <cellStyle name="Output 2 5 2 2 2 4 5" xfId="29306"/>
    <cellStyle name="Output 2 5 2 2 2 4 6" xfId="29307"/>
    <cellStyle name="Output 2 5 2 2 2 5" xfId="29308"/>
    <cellStyle name="Output 2 5 2 2 2 6" xfId="29309"/>
    <cellStyle name="Output 2 5 2 2 2 7" xfId="29310"/>
    <cellStyle name="Output 2 5 2 2 2 8" xfId="29311"/>
    <cellStyle name="Output 2 5 2 2 2 9" xfId="29312"/>
    <cellStyle name="Output 2 5 2 2 3" xfId="29313"/>
    <cellStyle name="Output 2 5 2 2 3 2" xfId="29314"/>
    <cellStyle name="Output 2 5 2 2 3 2 2" xfId="29315"/>
    <cellStyle name="Output 2 5 2 2 3 2 3" xfId="29316"/>
    <cellStyle name="Output 2 5 2 2 3 2 4" xfId="29317"/>
    <cellStyle name="Output 2 5 2 2 3 2 5" xfId="29318"/>
    <cellStyle name="Output 2 5 2 2 3 2 6" xfId="29319"/>
    <cellStyle name="Output 2 5 2 2 3 3" xfId="29320"/>
    <cellStyle name="Output 2 5 2 2 3 3 2" xfId="29321"/>
    <cellStyle name="Output 2 5 2 2 3 3 3" xfId="29322"/>
    <cellStyle name="Output 2 5 2 2 3 3 4" xfId="29323"/>
    <cellStyle name="Output 2 5 2 2 3 3 5" xfId="29324"/>
    <cellStyle name="Output 2 5 2 2 3 3 6" xfId="29325"/>
    <cellStyle name="Output 2 5 2 2 3 4" xfId="29326"/>
    <cellStyle name="Output 2 5 2 2 3 5" xfId="29327"/>
    <cellStyle name="Output 2 5 2 2 3 6" xfId="29328"/>
    <cellStyle name="Output 2 5 2 2 3 7" xfId="29329"/>
    <cellStyle name="Output 2 5 2 2 3 8" xfId="29330"/>
    <cellStyle name="Output 2 5 2 2 4" xfId="29331"/>
    <cellStyle name="Output 2 5 2 2 4 2" xfId="29332"/>
    <cellStyle name="Output 2 5 2 2 4 3" xfId="29333"/>
    <cellStyle name="Output 2 5 2 2 4 4" xfId="29334"/>
    <cellStyle name="Output 2 5 2 2 4 5" xfId="29335"/>
    <cellStyle name="Output 2 5 2 2 4 6" xfId="29336"/>
    <cellStyle name="Output 2 5 2 2 5" xfId="29337"/>
    <cellStyle name="Output 2 5 2 2 5 2" xfId="29338"/>
    <cellStyle name="Output 2 5 2 2 5 3" xfId="29339"/>
    <cellStyle name="Output 2 5 2 2 5 4" xfId="29340"/>
    <cellStyle name="Output 2 5 2 2 5 5" xfId="29341"/>
    <cellStyle name="Output 2 5 2 2 5 6" xfId="29342"/>
    <cellStyle name="Output 2 5 2 2 6" xfId="29343"/>
    <cellStyle name="Output 2 5 2 2 7" xfId="29344"/>
    <cellStyle name="Output 2 5 2 2 8" xfId="29345"/>
    <cellStyle name="Output 2 5 2 2 9" xfId="29346"/>
    <cellStyle name="Output 2 5 2 3" xfId="29347"/>
    <cellStyle name="Output 2 5 2 3 2" xfId="29348"/>
    <cellStyle name="Output 2 5 2 3 2 2" xfId="29349"/>
    <cellStyle name="Output 2 5 2 3 2 2 2" xfId="29350"/>
    <cellStyle name="Output 2 5 2 3 2 2 3" xfId="29351"/>
    <cellStyle name="Output 2 5 2 3 2 2 4" xfId="29352"/>
    <cellStyle name="Output 2 5 2 3 2 2 5" xfId="29353"/>
    <cellStyle name="Output 2 5 2 3 2 2 6" xfId="29354"/>
    <cellStyle name="Output 2 5 2 3 2 3" xfId="29355"/>
    <cellStyle name="Output 2 5 2 3 2 3 2" xfId="29356"/>
    <cellStyle name="Output 2 5 2 3 2 3 3" xfId="29357"/>
    <cellStyle name="Output 2 5 2 3 2 3 4" xfId="29358"/>
    <cellStyle name="Output 2 5 2 3 2 3 5" xfId="29359"/>
    <cellStyle name="Output 2 5 2 3 2 3 6" xfId="29360"/>
    <cellStyle name="Output 2 5 2 3 2 4" xfId="29361"/>
    <cellStyle name="Output 2 5 2 3 2 5" xfId="29362"/>
    <cellStyle name="Output 2 5 2 3 2 6" xfId="29363"/>
    <cellStyle name="Output 2 5 2 3 2 7" xfId="29364"/>
    <cellStyle name="Output 2 5 2 3 2 8" xfId="29365"/>
    <cellStyle name="Output 2 5 2 3 3" xfId="29366"/>
    <cellStyle name="Output 2 5 2 3 3 2" xfId="29367"/>
    <cellStyle name="Output 2 5 2 3 3 3" xfId="29368"/>
    <cellStyle name="Output 2 5 2 3 3 4" xfId="29369"/>
    <cellStyle name="Output 2 5 2 3 3 5" xfId="29370"/>
    <cellStyle name="Output 2 5 2 3 3 6" xfId="29371"/>
    <cellStyle name="Output 2 5 2 3 4" xfId="29372"/>
    <cellStyle name="Output 2 5 2 3 4 2" xfId="29373"/>
    <cellStyle name="Output 2 5 2 3 4 3" xfId="29374"/>
    <cellStyle name="Output 2 5 2 3 4 4" xfId="29375"/>
    <cellStyle name="Output 2 5 2 3 4 5" xfId="29376"/>
    <cellStyle name="Output 2 5 2 3 4 6" xfId="29377"/>
    <cellStyle name="Output 2 5 2 3 5" xfId="29378"/>
    <cellStyle name="Output 2 5 2 3 6" xfId="29379"/>
    <cellStyle name="Output 2 5 2 3 7" xfId="29380"/>
    <cellStyle name="Output 2 5 2 3 8" xfId="29381"/>
    <cellStyle name="Output 2 5 2 3 9" xfId="29382"/>
    <cellStyle name="Output 2 5 2 4" xfId="29383"/>
    <cellStyle name="Output 2 5 2 4 2" xfId="29384"/>
    <cellStyle name="Output 2 5 2 4 2 2" xfId="29385"/>
    <cellStyle name="Output 2 5 2 4 2 3" xfId="29386"/>
    <cellStyle name="Output 2 5 2 4 2 4" xfId="29387"/>
    <cellStyle name="Output 2 5 2 4 2 5" xfId="29388"/>
    <cellStyle name="Output 2 5 2 4 2 6" xfId="29389"/>
    <cellStyle name="Output 2 5 2 4 3" xfId="29390"/>
    <cellStyle name="Output 2 5 2 4 3 2" xfId="29391"/>
    <cellStyle name="Output 2 5 2 4 3 3" xfId="29392"/>
    <cellStyle name="Output 2 5 2 4 3 4" xfId="29393"/>
    <cellStyle name="Output 2 5 2 4 3 5" xfId="29394"/>
    <cellStyle name="Output 2 5 2 4 3 6" xfId="29395"/>
    <cellStyle name="Output 2 5 2 4 4" xfId="29396"/>
    <cellStyle name="Output 2 5 2 4 5" xfId="29397"/>
    <cellStyle name="Output 2 5 2 4 6" xfId="29398"/>
    <cellStyle name="Output 2 5 2 4 7" xfId="29399"/>
    <cellStyle name="Output 2 5 2 4 8" xfId="29400"/>
    <cellStyle name="Output 2 5 2 5" xfId="29401"/>
    <cellStyle name="Output 2 5 2 5 2" xfId="29402"/>
    <cellStyle name="Output 2 5 2 5 3" xfId="29403"/>
    <cellStyle name="Output 2 5 2 5 4" xfId="29404"/>
    <cellStyle name="Output 2 5 2 5 5" xfId="29405"/>
    <cellStyle name="Output 2 5 2 5 6" xfId="29406"/>
    <cellStyle name="Output 2 5 2 6" xfId="29407"/>
    <cellStyle name="Output 2 5 2 6 2" xfId="29408"/>
    <cellStyle name="Output 2 5 2 6 3" xfId="29409"/>
    <cellStyle name="Output 2 5 2 6 4" xfId="29410"/>
    <cellStyle name="Output 2 5 2 6 5" xfId="29411"/>
    <cellStyle name="Output 2 5 2 6 6" xfId="29412"/>
    <cellStyle name="Output 2 5 2 7" xfId="29413"/>
    <cellStyle name="Output 2 5 2 8" xfId="29414"/>
    <cellStyle name="Output 2 5 2 9" xfId="29415"/>
    <cellStyle name="Output 2 5 3" xfId="29416"/>
    <cellStyle name="Output 2 5 3 10" xfId="29417"/>
    <cellStyle name="Output 2 5 3 2" xfId="29418"/>
    <cellStyle name="Output 2 5 3 2 2" xfId="29419"/>
    <cellStyle name="Output 2 5 3 2 2 2" xfId="29420"/>
    <cellStyle name="Output 2 5 3 2 2 2 2" xfId="29421"/>
    <cellStyle name="Output 2 5 3 2 2 2 3" xfId="29422"/>
    <cellStyle name="Output 2 5 3 2 2 2 4" xfId="29423"/>
    <cellStyle name="Output 2 5 3 2 2 2 5" xfId="29424"/>
    <cellStyle name="Output 2 5 3 2 2 2 6" xfId="29425"/>
    <cellStyle name="Output 2 5 3 2 2 3" xfId="29426"/>
    <cellStyle name="Output 2 5 3 2 2 3 2" xfId="29427"/>
    <cellStyle name="Output 2 5 3 2 2 3 3" xfId="29428"/>
    <cellStyle name="Output 2 5 3 2 2 3 4" xfId="29429"/>
    <cellStyle name="Output 2 5 3 2 2 3 5" xfId="29430"/>
    <cellStyle name="Output 2 5 3 2 2 3 6" xfId="29431"/>
    <cellStyle name="Output 2 5 3 2 2 4" xfId="29432"/>
    <cellStyle name="Output 2 5 3 2 2 5" xfId="29433"/>
    <cellStyle name="Output 2 5 3 2 2 6" xfId="29434"/>
    <cellStyle name="Output 2 5 3 2 2 7" xfId="29435"/>
    <cellStyle name="Output 2 5 3 2 2 8" xfId="29436"/>
    <cellStyle name="Output 2 5 3 2 3" xfId="29437"/>
    <cellStyle name="Output 2 5 3 2 3 2" xfId="29438"/>
    <cellStyle name="Output 2 5 3 2 3 3" xfId="29439"/>
    <cellStyle name="Output 2 5 3 2 3 4" xfId="29440"/>
    <cellStyle name="Output 2 5 3 2 3 5" xfId="29441"/>
    <cellStyle name="Output 2 5 3 2 3 6" xfId="29442"/>
    <cellStyle name="Output 2 5 3 2 4" xfId="29443"/>
    <cellStyle name="Output 2 5 3 2 4 2" xfId="29444"/>
    <cellStyle name="Output 2 5 3 2 4 3" xfId="29445"/>
    <cellStyle name="Output 2 5 3 2 4 4" xfId="29446"/>
    <cellStyle name="Output 2 5 3 2 4 5" xfId="29447"/>
    <cellStyle name="Output 2 5 3 2 4 6" xfId="29448"/>
    <cellStyle name="Output 2 5 3 2 5" xfId="29449"/>
    <cellStyle name="Output 2 5 3 2 6" xfId="29450"/>
    <cellStyle name="Output 2 5 3 2 7" xfId="29451"/>
    <cellStyle name="Output 2 5 3 2 8" xfId="29452"/>
    <cellStyle name="Output 2 5 3 2 9" xfId="29453"/>
    <cellStyle name="Output 2 5 3 3" xfId="29454"/>
    <cellStyle name="Output 2 5 3 3 2" xfId="29455"/>
    <cellStyle name="Output 2 5 3 3 2 2" xfId="29456"/>
    <cellStyle name="Output 2 5 3 3 2 3" xfId="29457"/>
    <cellStyle name="Output 2 5 3 3 2 4" xfId="29458"/>
    <cellStyle name="Output 2 5 3 3 2 5" xfId="29459"/>
    <cellStyle name="Output 2 5 3 3 2 6" xfId="29460"/>
    <cellStyle name="Output 2 5 3 3 3" xfId="29461"/>
    <cellStyle name="Output 2 5 3 3 3 2" xfId="29462"/>
    <cellStyle name="Output 2 5 3 3 3 3" xfId="29463"/>
    <cellStyle name="Output 2 5 3 3 3 4" xfId="29464"/>
    <cellStyle name="Output 2 5 3 3 3 5" xfId="29465"/>
    <cellStyle name="Output 2 5 3 3 3 6" xfId="29466"/>
    <cellStyle name="Output 2 5 3 3 4" xfId="29467"/>
    <cellStyle name="Output 2 5 3 3 5" xfId="29468"/>
    <cellStyle name="Output 2 5 3 3 6" xfId="29469"/>
    <cellStyle name="Output 2 5 3 3 7" xfId="29470"/>
    <cellStyle name="Output 2 5 3 3 8" xfId="29471"/>
    <cellStyle name="Output 2 5 3 4" xfId="29472"/>
    <cellStyle name="Output 2 5 3 4 2" xfId="29473"/>
    <cellStyle name="Output 2 5 3 4 3" xfId="29474"/>
    <cellStyle name="Output 2 5 3 4 4" xfId="29475"/>
    <cellStyle name="Output 2 5 3 4 5" xfId="29476"/>
    <cellStyle name="Output 2 5 3 4 6" xfId="29477"/>
    <cellStyle name="Output 2 5 3 5" xfId="29478"/>
    <cellStyle name="Output 2 5 3 5 2" xfId="29479"/>
    <cellStyle name="Output 2 5 3 5 3" xfId="29480"/>
    <cellStyle name="Output 2 5 3 5 4" xfId="29481"/>
    <cellStyle name="Output 2 5 3 5 5" xfId="29482"/>
    <cellStyle name="Output 2 5 3 5 6" xfId="29483"/>
    <cellStyle name="Output 2 5 3 6" xfId="29484"/>
    <cellStyle name="Output 2 5 3 7" xfId="29485"/>
    <cellStyle name="Output 2 5 3 8" xfId="29486"/>
    <cellStyle name="Output 2 5 3 9" xfId="29487"/>
    <cellStyle name="Output 2 5 4" xfId="29488"/>
    <cellStyle name="Output 2 5 4 2" xfId="29489"/>
    <cellStyle name="Output 2 5 4 2 2" xfId="29490"/>
    <cellStyle name="Output 2 5 4 2 2 2" xfId="29491"/>
    <cellStyle name="Output 2 5 4 2 2 3" xfId="29492"/>
    <cellStyle name="Output 2 5 4 2 2 4" xfId="29493"/>
    <cellStyle name="Output 2 5 4 2 2 5" xfId="29494"/>
    <cellStyle name="Output 2 5 4 2 2 6" xfId="29495"/>
    <cellStyle name="Output 2 5 4 2 3" xfId="29496"/>
    <cellStyle name="Output 2 5 4 2 3 2" xfId="29497"/>
    <cellStyle name="Output 2 5 4 2 3 3" xfId="29498"/>
    <cellStyle name="Output 2 5 4 2 3 4" xfId="29499"/>
    <cellStyle name="Output 2 5 4 2 3 5" xfId="29500"/>
    <cellStyle name="Output 2 5 4 2 3 6" xfId="29501"/>
    <cellStyle name="Output 2 5 4 2 4" xfId="29502"/>
    <cellStyle name="Output 2 5 4 2 5" xfId="29503"/>
    <cellStyle name="Output 2 5 4 2 6" xfId="29504"/>
    <cellStyle name="Output 2 5 4 2 7" xfId="29505"/>
    <cellStyle name="Output 2 5 4 2 8" xfId="29506"/>
    <cellStyle name="Output 2 5 4 3" xfId="29507"/>
    <cellStyle name="Output 2 5 4 3 2" xfId="29508"/>
    <cellStyle name="Output 2 5 4 3 3" xfId="29509"/>
    <cellStyle name="Output 2 5 4 3 4" xfId="29510"/>
    <cellStyle name="Output 2 5 4 3 5" xfId="29511"/>
    <cellStyle name="Output 2 5 4 3 6" xfId="29512"/>
    <cellStyle name="Output 2 5 4 4" xfId="29513"/>
    <cellStyle name="Output 2 5 4 4 2" xfId="29514"/>
    <cellStyle name="Output 2 5 4 4 3" xfId="29515"/>
    <cellStyle name="Output 2 5 4 4 4" xfId="29516"/>
    <cellStyle name="Output 2 5 4 4 5" xfId="29517"/>
    <cellStyle name="Output 2 5 4 4 6" xfId="29518"/>
    <cellStyle name="Output 2 5 4 5" xfId="29519"/>
    <cellStyle name="Output 2 5 4 6" xfId="29520"/>
    <cellStyle name="Output 2 5 4 7" xfId="29521"/>
    <cellStyle name="Output 2 5 4 8" xfId="29522"/>
    <cellStyle name="Output 2 5 4 9" xfId="29523"/>
    <cellStyle name="Output 2 5 5" xfId="29524"/>
    <cellStyle name="Output 2 5 5 2" xfId="29525"/>
    <cellStyle name="Output 2 5 5 2 2" xfId="29526"/>
    <cellStyle name="Output 2 5 5 2 3" xfId="29527"/>
    <cellStyle name="Output 2 5 5 2 4" xfId="29528"/>
    <cellStyle name="Output 2 5 5 2 5" xfId="29529"/>
    <cellStyle name="Output 2 5 5 2 6" xfId="29530"/>
    <cellStyle name="Output 2 5 5 3" xfId="29531"/>
    <cellStyle name="Output 2 5 5 3 2" xfId="29532"/>
    <cellStyle name="Output 2 5 5 3 3" xfId="29533"/>
    <cellStyle name="Output 2 5 5 3 4" xfId="29534"/>
    <cellStyle name="Output 2 5 5 3 5" xfId="29535"/>
    <cellStyle name="Output 2 5 5 3 6" xfId="29536"/>
    <cellStyle name="Output 2 5 5 4" xfId="29537"/>
    <cellStyle name="Output 2 5 5 5" xfId="29538"/>
    <cellStyle name="Output 2 5 5 6" xfId="29539"/>
    <cellStyle name="Output 2 5 5 7" xfId="29540"/>
    <cellStyle name="Output 2 5 5 8" xfId="29541"/>
    <cellStyle name="Output 2 5 6" xfId="29542"/>
    <cellStyle name="Output 2 5 6 2" xfId="29543"/>
    <cellStyle name="Output 2 5 6 3" xfId="29544"/>
    <cellStyle name="Output 2 5 6 4" xfId="29545"/>
    <cellStyle name="Output 2 5 6 5" xfId="29546"/>
    <cellStyle name="Output 2 5 6 6" xfId="29547"/>
    <cellStyle name="Output 2 5 7" xfId="29548"/>
    <cellStyle name="Output 2 5 7 2" xfId="29549"/>
    <cellStyle name="Output 2 5 7 3" xfId="29550"/>
    <cellStyle name="Output 2 5 7 4" xfId="29551"/>
    <cellStyle name="Output 2 5 7 5" xfId="29552"/>
    <cellStyle name="Output 2 5 7 6" xfId="29553"/>
    <cellStyle name="Output 2 5 8" xfId="29554"/>
    <cellStyle name="Output 2 5 9" xfId="29555"/>
    <cellStyle name="Output 2 6" xfId="29556"/>
    <cellStyle name="Output 2 6 10" xfId="29557"/>
    <cellStyle name="Output 2 6 11" xfId="29558"/>
    <cellStyle name="Output 2 6 2" xfId="29559"/>
    <cellStyle name="Output 2 6 2 10" xfId="29560"/>
    <cellStyle name="Output 2 6 2 2" xfId="29561"/>
    <cellStyle name="Output 2 6 2 2 2" xfId="29562"/>
    <cellStyle name="Output 2 6 2 2 2 2" xfId="29563"/>
    <cellStyle name="Output 2 6 2 2 2 2 2" xfId="29564"/>
    <cellStyle name="Output 2 6 2 2 2 2 3" xfId="29565"/>
    <cellStyle name="Output 2 6 2 2 2 2 4" xfId="29566"/>
    <cellStyle name="Output 2 6 2 2 2 2 5" xfId="29567"/>
    <cellStyle name="Output 2 6 2 2 2 2 6" xfId="29568"/>
    <cellStyle name="Output 2 6 2 2 2 3" xfId="29569"/>
    <cellStyle name="Output 2 6 2 2 2 3 2" xfId="29570"/>
    <cellStyle name="Output 2 6 2 2 2 3 3" xfId="29571"/>
    <cellStyle name="Output 2 6 2 2 2 3 4" xfId="29572"/>
    <cellStyle name="Output 2 6 2 2 2 3 5" xfId="29573"/>
    <cellStyle name="Output 2 6 2 2 2 3 6" xfId="29574"/>
    <cellStyle name="Output 2 6 2 2 2 4" xfId="29575"/>
    <cellStyle name="Output 2 6 2 2 2 5" xfId="29576"/>
    <cellStyle name="Output 2 6 2 2 2 6" xfId="29577"/>
    <cellStyle name="Output 2 6 2 2 2 7" xfId="29578"/>
    <cellStyle name="Output 2 6 2 2 2 8" xfId="29579"/>
    <cellStyle name="Output 2 6 2 2 3" xfId="29580"/>
    <cellStyle name="Output 2 6 2 2 3 2" xfId="29581"/>
    <cellStyle name="Output 2 6 2 2 3 3" xfId="29582"/>
    <cellStyle name="Output 2 6 2 2 3 4" xfId="29583"/>
    <cellStyle name="Output 2 6 2 2 3 5" xfId="29584"/>
    <cellStyle name="Output 2 6 2 2 3 6" xfId="29585"/>
    <cellStyle name="Output 2 6 2 2 4" xfId="29586"/>
    <cellStyle name="Output 2 6 2 2 4 2" xfId="29587"/>
    <cellStyle name="Output 2 6 2 2 4 3" xfId="29588"/>
    <cellStyle name="Output 2 6 2 2 4 4" xfId="29589"/>
    <cellStyle name="Output 2 6 2 2 4 5" xfId="29590"/>
    <cellStyle name="Output 2 6 2 2 4 6" xfId="29591"/>
    <cellStyle name="Output 2 6 2 2 5" xfId="29592"/>
    <cellStyle name="Output 2 6 2 2 6" xfId="29593"/>
    <cellStyle name="Output 2 6 2 2 7" xfId="29594"/>
    <cellStyle name="Output 2 6 2 2 8" xfId="29595"/>
    <cellStyle name="Output 2 6 2 2 9" xfId="29596"/>
    <cellStyle name="Output 2 6 2 3" xfId="29597"/>
    <cellStyle name="Output 2 6 2 3 2" xfId="29598"/>
    <cellStyle name="Output 2 6 2 3 2 2" xfId="29599"/>
    <cellStyle name="Output 2 6 2 3 2 3" xfId="29600"/>
    <cellStyle name="Output 2 6 2 3 2 4" xfId="29601"/>
    <cellStyle name="Output 2 6 2 3 2 5" xfId="29602"/>
    <cellStyle name="Output 2 6 2 3 2 6" xfId="29603"/>
    <cellStyle name="Output 2 6 2 3 3" xfId="29604"/>
    <cellStyle name="Output 2 6 2 3 3 2" xfId="29605"/>
    <cellStyle name="Output 2 6 2 3 3 3" xfId="29606"/>
    <cellStyle name="Output 2 6 2 3 3 4" xfId="29607"/>
    <cellStyle name="Output 2 6 2 3 3 5" xfId="29608"/>
    <cellStyle name="Output 2 6 2 3 3 6" xfId="29609"/>
    <cellStyle name="Output 2 6 2 3 4" xfId="29610"/>
    <cellStyle name="Output 2 6 2 3 5" xfId="29611"/>
    <cellStyle name="Output 2 6 2 3 6" xfId="29612"/>
    <cellStyle name="Output 2 6 2 3 7" xfId="29613"/>
    <cellStyle name="Output 2 6 2 3 8" xfId="29614"/>
    <cellStyle name="Output 2 6 2 4" xfId="29615"/>
    <cellStyle name="Output 2 6 2 4 2" xfId="29616"/>
    <cellStyle name="Output 2 6 2 4 3" xfId="29617"/>
    <cellStyle name="Output 2 6 2 4 4" xfId="29618"/>
    <cellStyle name="Output 2 6 2 4 5" xfId="29619"/>
    <cellStyle name="Output 2 6 2 4 6" xfId="29620"/>
    <cellStyle name="Output 2 6 2 5" xfId="29621"/>
    <cellStyle name="Output 2 6 2 5 2" xfId="29622"/>
    <cellStyle name="Output 2 6 2 5 3" xfId="29623"/>
    <cellStyle name="Output 2 6 2 5 4" xfId="29624"/>
    <cellStyle name="Output 2 6 2 5 5" xfId="29625"/>
    <cellStyle name="Output 2 6 2 5 6" xfId="29626"/>
    <cellStyle name="Output 2 6 2 6" xfId="29627"/>
    <cellStyle name="Output 2 6 2 7" xfId="29628"/>
    <cellStyle name="Output 2 6 2 8" xfId="29629"/>
    <cellStyle name="Output 2 6 2 9" xfId="29630"/>
    <cellStyle name="Output 2 6 3" xfId="29631"/>
    <cellStyle name="Output 2 6 3 2" xfId="29632"/>
    <cellStyle name="Output 2 6 3 2 2" xfId="29633"/>
    <cellStyle name="Output 2 6 3 2 2 2" xfId="29634"/>
    <cellStyle name="Output 2 6 3 2 2 3" xfId="29635"/>
    <cellStyle name="Output 2 6 3 2 2 4" xfId="29636"/>
    <cellStyle name="Output 2 6 3 2 2 5" xfId="29637"/>
    <cellStyle name="Output 2 6 3 2 2 6" xfId="29638"/>
    <cellStyle name="Output 2 6 3 2 3" xfId="29639"/>
    <cellStyle name="Output 2 6 3 2 3 2" xfId="29640"/>
    <cellStyle name="Output 2 6 3 2 3 3" xfId="29641"/>
    <cellStyle name="Output 2 6 3 2 3 4" xfId="29642"/>
    <cellStyle name="Output 2 6 3 2 3 5" xfId="29643"/>
    <cellStyle name="Output 2 6 3 2 3 6" xfId="29644"/>
    <cellStyle name="Output 2 6 3 2 4" xfId="29645"/>
    <cellStyle name="Output 2 6 3 2 5" xfId="29646"/>
    <cellStyle name="Output 2 6 3 2 6" xfId="29647"/>
    <cellStyle name="Output 2 6 3 2 7" xfId="29648"/>
    <cellStyle name="Output 2 6 3 2 8" xfId="29649"/>
    <cellStyle name="Output 2 6 3 3" xfId="29650"/>
    <cellStyle name="Output 2 6 3 3 2" xfId="29651"/>
    <cellStyle name="Output 2 6 3 3 3" xfId="29652"/>
    <cellStyle name="Output 2 6 3 3 4" xfId="29653"/>
    <cellStyle name="Output 2 6 3 3 5" xfId="29654"/>
    <cellStyle name="Output 2 6 3 3 6" xfId="29655"/>
    <cellStyle name="Output 2 6 3 4" xfId="29656"/>
    <cellStyle name="Output 2 6 3 4 2" xfId="29657"/>
    <cellStyle name="Output 2 6 3 4 3" xfId="29658"/>
    <cellStyle name="Output 2 6 3 4 4" xfId="29659"/>
    <cellStyle name="Output 2 6 3 4 5" xfId="29660"/>
    <cellStyle name="Output 2 6 3 4 6" xfId="29661"/>
    <cellStyle name="Output 2 6 3 5" xfId="29662"/>
    <cellStyle name="Output 2 6 3 6" xfId="29663"/>
    <cellStyle name="Output 2 6 3 7" xfId="29664"/>
    <cellStyle name="Output 2 6 3 8" xfId="29665"/>
    <cellStyle name="Output 2 6 3 9" xfId="29666"/>
    <cellStyle name="Output 2 6 4" xfId="29667"/>
    <cellStyle name="Output 2 6 4 2" xfId="29668"/>
    <cellStyle name="Output 2 6 4 2 2" xfId="29669"/>
    <cellStyle name="Output 2 6 4 2 3" xfId="29670"/>
    <cellStyle name="Output 2 6 4 2 4" xfId="29671"/>
    <cellStyle name="Output 2 6 4 2 5" xfId="29672"/>
    <cellStyle name="Output 2 6 4 2 6" xfId="29673"/>
    <cellStyle name="Output 2 6 4 3" xfId="29674"/>
    <cellStyle name="Output 2 6 4 3 2" xfId="29675"/>
    <cellStyle name="Output 2 6 4 3 3" xfId="29676"/>
    <cellStyle name="Output 2 6 4 3 4" xfId="29677"/>
    <cellStyle name="Output 2 6 4 3 5" xfId="29678"/>
    <cellStyle name="Output 2 6 4 3 6" xfId="29679"/>
    <cellStyle name="Output 2 6 4 4" xfId="29680"/>
    <cellStyle name="Output 2 6 4 5" xfId="29681"/>
    <cellStyle name="Output 2 6 4 6" xfId="29682"/>
    <cellStyle name="Output 2 6 4 7" xfId="29683"/>
    <cellStyle name="Output 2 6 4 8" xfId="29684"/>
    <cellStyle name="Output 2 6 5" xfId="29685"/>
    <cellStyle name="Output 2 6 5 2" xfId="29686"/>
    <cellStyle name="Output 2 6 5 3" xfId="29687"/>
    <cellStyle name="Output 2 6 5 4" xfId="29688"/>
    <cellStyle name="Output 2 6 5 5" xfId="29689"/>
    <cellStyle name="Output 2 6 5 6" xfId="29690"/>
    <cellStyle name="Output 2 6 6" xfId="29691"/>
    <cellStyle name="Output 2 6 6 2" xfId="29692"/>
    <cellStyle name="Output 2 6 6 3" xfId="29693"/>
    <cellStyle name="Output 2 6 6 4" xfId="29694"/>
    <cellStyle name="Output 2 6 6 5" xfId="29695"/>
    <cellStyle name="Output 2 6 6 6" xfId="29696"/>
    <cellStyle name="Output 2 6 7" xfId="29697"/>
    <cellStyle name="Output 2 6 8" xfId="29698"/>
    <cellStyle name="Output 2 6 9" xfId="29699"/>
    <cellStyle name="Output 2 7" xfId="29700"/>
    <cellStyle name="Output 2 7 10" xfId="29701"/>
    <cellStyle name="Output 2 7 2" xfId="29702"/>
    <cellStyle name="Output 2 7 2 2" xfId="29703"/>
    <cellStyle name="Output 2 7 2 2 2" xfId="29704"/>
    <cellStyle name="Output 2 7 2 2 2 2" xfId="29705"/>
    <cellStyle name="Output 2 7 2 2 2 3" xfId="29706"/>
    <cellStyle name="Output 2 7 2 2 2 4" xfId="29707"/>
    <cellStyle name="Output 2 7 2 2 2 5" xfId="29708"/>
    <cellStyle name="Output 2 7 2 2 2 6" xfId="29709"/>
    <cellStyle name="Output 2 7 2 2 3" xfId="29710"/>
    <cellStyle name="Output 2 7 2 2 3 2" xfId="29711"/>
    <cellStyle name="Output 2 7 2 2 3 3" xfId="29712"/>
    <cellStyle name="Output 2 7 2 2 3 4" xfId="29713"/>
    <cellStyle name="Output 2 7 2 2 3 5" xfId="29714"/>
    <cellStyle name="Output 2 7 2 2 3 6" xfId="29715"/>
    <cellStyle name="Output 2 7 2 2 4" xfId="29716"/>
    <cellStyle name="Output 2 7 2 2 5" xfId="29717"/>
    <cellStyle name="Output 2 7 2 2 6" xfId="29718"/>
    <cellStyle name="Output 2 7 2 2 7" xfId="29719"/>
    <cellStyle name="Output 2 7 2 2 8" xfId="29720"/>
    <cellStyle name="Output 2 7 2 3" xfId="29721"/>
    <cellStyle name="Output 2 7 2 3 2" xfId="29722"/>
    <cellStyle name="Output 2 7 2 3 3" xfId="29723"/>
    <cellStyle name="Output 2 7 2 3 4" xfId="29724"/>
    <cellStyle name="Output 2 7 2 3 5" xfId="29725"/>
    <cellStyle name="Output 2 7 2 3 6" xfId="29726"/>
    <cellStyle name="Output 2 7 2 4" xfId="29727"/>
    <cellStyle name="Output 2 7 2 4 2" xfId="29728"/>
    <cellStyle name="Output 2 7 2 4 3" xfId="29729"/>
    <cellStyle name="Output 2 7 2 4 4" xfId="29730"/>
    <cellStyle name="Output 2 7 2 4 5" xfId="29731"/>
    <cellStyle name="Output 2 7 2 4 6" xfId="29732"/>
    <cellStyle name="Output 2 7 2 5" xfId="29733"/>
    <cellStyle name="Output 2 7 2 6" xfId="29734"/>
    <cellStyle name="Output 2 7 2 7" xfId="29735"/>
    <cellStyle name="Output 2 7 2 8" xfId="29736"/>
    <cellStyle name="Output 2 7 2 9" xfId="29737"/>
    <cellStyle name="Output 2 7 3" xfId="29738"/>
    <cellStyle name="Output 2 7 3 2" xfId="29739"/>
    <cellStyle name="Output 2 7 3 2 2" xfId="29740"/>
    <cellStyle name="Output 2 7 3 2 3" xfId="29741"/>
    <cellStyle name="Output 2 7 3 2 4" xfId="29742"/>
    <cellStyle name="Output 2 7 3 2 5" xfId="29743"/>
    <cellStyle name="Output 2 7 3 2 6" xfId="29744"/>
    <cellStyle name="Output 2 7 3 3" xfId="29745"/>
    <cellStyle name="Output 2 7 3 3 2" xfId="29746"/>
    <cellStyle name="Output 2 7 3 3 3" xfId="29747"/>
    <cellStyle name="Output 2 7 3 3 4" xfId="29748"/>
    <cellStyle name="Output 2 7 3 3 5" xfId="29749"/>
    <cellStyle name="Output 2 7 3 3 6" xfId="29750"/>
    <cellStyle name="Output 2 7 3 4" xfId="29751"/>
    <cellStyle name="Output 2 7 3 5" xfId="29752"/>
    <cellStyle name="Output 2 7 3 6" xfId="29753"/>
    <cellStyle name="Output 2 7 3 7" xfId="29754"/>
    <cellStyle name="Output 2 7 3 8" xfId="29755"/>
    <cellStyle name="Output 2 7 4" xfId="29756"/>
    <cellStyle name="Output 2 7 4 2" xfId="29757"/>
    <cellStyle name="Output 2 7 4 3" xfId="29758"/>
    <cellStyle name="Output 2 7 4 4" xfId="29759"/>
    <cellStyle name="Output 2 7 4 5" xfId="29760"/>
    <cellStyle name="Output 2 7 4 6" xfId="29761"/>
    <cellStyle name="Output 2 7 5" xfId="29762"/>
    <cellStyle name="Output 2 7 5 2" xfId="29763"/>
    <cellStyle name="Output 2 7 5 3" xfId="29764"/>
    <cellStyle name="Output 2 7 5 4" xfId="29765"/>
    <cellStyle name="Output 2 7 5 5" xfId="29766"/>
    <cellStyle name="Output 2 7 5 6" xfId="29767"/>
    <cellStyle name="Output 2 7 6" xfId="29768"/>
    <cellStyle name="Output 2 7 7" xfId="29769"/>
    <cellStyle name="Output 2 7 8" xfId="29770"/>
    <cellStyle name="Output 2 7 9" xfId="29771"/>
    <cellStyle name="Output 2 8" xfId="29772"/>
    <cellStyle name="Output 2 8 2" xfId="29773"/>
    <cellStyle name="Output 2 8 2 2" xfId="29774"/>
    <cellStyle name="Output 2 8 2 2 2" xfId="29775"/>
    <cellStyle name="Output 2 8 2 2 3" xfId="29776"/>
    <cellStyle name="Output 2 8 2 2 4" xfId="29777"/>
    <cellStyle name="Output 2 8 2 2 5" xfId="29778"/>
    <cellStyle name="Output 2 8 2 2 6" xfId="29779"/>
    <cellStyle name="Output 2 8 2 3" xfId="29780"/>
    <cellStyle name="Output 2 8 2 3 2" xfId="29781"/>
    <cellStyle name="Output 2 8 2 3 3" xfId="29782"/>
    <cellStyle name="Output 2 8 2 3 4" xfId="29783"/>
    <cellStyle name="Output 2 8 2 3 5" xfId="29784"/>
    <cellStyle name="Output 2 8 2 3 6" xfId="29785"/>
    <cellStyle name="Output 2 8 2 4" xfId="29786"/>
    <cellStyle name="Output 2 8 2 5" xfId="29787"/>
    <cellStyle name="Output 2 8 2 6" xfId="29788"/>
    <cellStyle name="Output 2 8 2 7" xfId="29789"/>
    <cellStyle name="Output 2 8 2 8" xfId="29790"/>
    <cellStyle name="Output 2 8 3" xfId="29791"/>
    <cellStyle name="Output 2 8 3 2" xfId="29792"/>
    <cellStyle name="Output 2 8 3 3" xfId="29793"/>
    <cellStyle name="Output 2 8 3 4" xfId="29794"/>
    <cellStyle name="Output 2 8 3 5" xfId="29795"/>
    <cellStyle name="Output 2 8 3 6" xfId="29796"/>
    <cellStyle name="Output 2 8 4" xfId="29797"/>
    <cellStyle name="Output 2 8 4 2" xfId="29798"/>
    <cellStyle name="Output 2 8 4 3" xfId="29799"/>
    <cellStyle name="Output 2 8 4 4" xfId="29800"/>
    <cellStyle name="Output 2 8 4 5" xfId="29801"/>
    <cellStyle name="Output 2 8 4 6" xfId="29802"/>
    <cellStyle name="Output 2 8 5" xfId="29803"/>
    <cellStyle name="Output 2 8 6" xfId="29804"/>
    <cellStyle name="Output 2 8 7" xfId="29805"/>
    <cellStyle name="Output 2 8 8" xfId="29806"/>
    <cellStyle name="Output 2 8 9" xfId="29807"/>
    <cellStyle name="Output 2 9" xfId="29808"/>
    <cellStyle name="Output 2 9 2" xfId="29809"/>
    <cellStyle name="Output 2 9 2 2" xfId="29810"/>
    <cellStyle name="Output 2 9 2 3" xfId="29811"/>
    <cellStyle name="Output 2 9 2 4" xfId="29812"/>
    <cellStyle name="Output 2 9 2 5" xfId="29813"/>
    <cellStyle name="Output 2 9 2 6" xfId="29814"/>
    <cellStyle name="Output 2 9 3" xfId="29815"/>
    <cellStyle name="Output 2 9 3 2" xfId="29816"/>
    <cellStyle name="Output 2 9 3 3" xfId="29817"/>
    <cellStyle name="Output 2 9 3 4" xfId="29818"/>
    <cellStyle name="Output 2 9 3 5" xfId="29819"/>
    <cellStyle name="Output 2 9 3 6" xfId="29820"/>
    <cellStyle name="Output 2 9 4" xfId="29821"/>
    <cellStyle name="Output 2 9 5" xfId="29822"/>
    <cellStyle name="Output 2 9 6" xfId="29823"/>
    <cellStyle name="Output 2 9 7" xfId="29824"/>
    <cellStyle name="Output 2 9 8" xfId="29825"/>
    <cellStyle name="Output 3" xfId="274"/>
    <cellStyle name="Output 3 2" xfId="29827"/>
    <cellStyle name="Output 3 2 10" xfId="29828"/>
    <cellStyle name="Output 3 2 11" xfId="29829"/>
    <cellStyle name="Output 3 2 12" xfId="29830"/>
    <cellStyle name="Output 3 2 13" xfId="29831"/>
    <cellStyle name="Output 3 2 14" xfId="29832"/>
    <cellStyle name="Output 3 2 2" xfId="29833"/>
    <cellStyle name="Output 3 2 2 10" xfId="29834"/>
    <cellStyle name="Output 3 2 2 11" xfId="29835"/>
    <cellStyle name="Output 3 2 2 12" xfId="29836"/>
    <cellStyle name="Output 3 2 2 13" xfId="29837"/>
    <cellStyle name="Output 3 2 2 2" xfId="29838"/>
    <cellStyle name="Output 3 2 2 2 10" xfId="29839"/>
    <cellStyle name="Output 3 2 2 2 11" xfId="29840"/>
    <cellStyle name="Output 3 2 2 2 12" xfId="29841"/>
    <cellStyle name="Output 3 2 2 2 2" xfId="29842"/>
    <cellStyle name="Output 3 2 2 2 2 10" xfId="29843"/>
    <cellStyle name="Output 3 2 2 2 2 11" xfId="29844"/>
    <cellStyle name="Output 3 2 2 2 2 2" xfId="29845"/>
    <cellStyle name="Output 3 2 2 2 2 2 10" xfId="29846"/>
    <cellStyle name="Output 3 2 2 2 2 2 2" xfId="29847"/>
    <cellStyle name="Output 3 2 2 2 2 2 2 2" xfId="29848"/>
    <cellStyle name="Output 3 2 2 2 2 2 2 2 2" xfId="29849"/>
    <cellStyle name="Output 3 2 2 2 2 2 2 2 2 2" xfId="29850"/>
    <cellStyle name="Output 3 2 2 2 2 2 2 2 2 3" xfId="29851"/>
    <cellStyle name="Output 3 2 2 2 2 2 2 2 2 4" xfId="29852"/>
    <cellStyle name="Output 3 2 2 2 2 2 2 2 2 5" xfId="29853"/>
    <cellStyle name="Output 3 2 2 2 2 2 2 2 2 6" xfId="29854"/>
    <cellStyle name="Output 3 2 2 2 2 2 2 2 3" xfId="29855"/>
    <cellStyle name="Output 3 2 2 2 2 2 2 2 3 2" xfId="29856"/>
    <cellStyle name="Output 3 2 2 2 2 2 2 2 3 3" xfId="29857"/>
    <cellStyle name="Output 3 2 2 2 2 2 2 2 3 4" xfId="29858"/>
    <cellStyle name="Output 3 2 2 2 2 2 2 2 3 5" xfId="29859"/>
    <cellStyle name="Output 3 2 2 2 2 2 2 2 3 6" xfId="29860"/>
    <cellStyle name="Output 3 2 2 2 2 2 2 2 4" xfId="29861"/>
    <cellStyle name="Output 3 2 2 2 2 2 2 2 5" xfId="29862"/>
    <cellStyle name="Output 3 2 2 2 2 2 2 2 6" xfId="29863"/>
    <cellStyle name="Output 3 2 2 2 2 2 2 2 7" xfId="29864"/>
    <cellStyle name="Output 3 2 2 2 2 2 2 2 8" xfId="29865"/>
    <cellStyle name="Output 3 2 2 2 2 2 2 3" xfId="29866"/>
    <cellStyle name="Output 3 2 2 2 2 2 2 3 2" xfId="29867"/>
    <cellStyle name="Output 3 2 2 2 2 2 2 3 3" xfId="29868"/>
    <cellStyle name="Output 3 2 2 2 2 2 2 3 4" xfId="29869"/>
    <cellStyle name="Output 3 2 2 2 2 2 2 3 5" xfId="29870"/>
    <cellStyle name="Output 3 2 2 2 2 2 2 3 6" xfId="29871"/>
    <cellStyle name="Output 3 2 2 2 2 2 2 4" xfId="29872"/>
    <cellStyle name="Output 3 2 2 2 2 2 2 4 2" xfId="29873"/>
    <cellStyle name="Output 3 2 2 2 2 2 2 4 3" xfId="29874"/>
    <cellStyle name="Output 3 2 2 2 2 2 2 4 4" xfId="29875"/>
    <cellStyle name="Output 3 2 2 2 2 2 2 4 5" xfId="29876"/>
    <cellStyle name="Output 3 2 2 2 2 2 2 4 6" xfId="29877"/>
    <cellStyle name="Output 3 2 2 2 2 2 2 5" xfId="29878"/>
    <cellStyle name="Output 3 2 2 2 2 2 2 6" xfId="29879"/>
    <cellStyle name="Output 3 2 2 2 2 2 2 7" xfId="29880"/>
    <cellStyle name="Output 3 2 2 2 2 2 2 8" xfId="29881"/>
    <cellStyle name="Output 3 2 2 2 2 2 2 9" xfId="29882"/>
    <cellStyle name="Output 3 2 2 2 2 2 3" xfId="29883"/>
    <cellStyle name="Output 3 2 2 2 2 2 3 2" xfId="29884"/>
    <cellStyle name="Output 3 2 2 2 2 2 3 2 2" xfId="29885"/>
    <cellStyle name="Output 3 2 2 2 2 2 3 2 3" xfId="29886"/>
    <cellStyle name="Output 3 2 2 2 2 2 3 2 4" xfId="29887"/>
    <cellStyle name="Output 3 2 2 2 2 2 3 2 5" xfId="29888"/>
    <cellStyle name="Output 3 2 2 2 2 2 3 2 6" xfId="29889"/>
    <cellStyle name="Output 3 2 2 2 2 2 3 3" xfId="29890"/>
    <cellStyle name="Output 3 2 2 2 2 2 3 3 2" xfId="29891"/>
    <cellStyle name="Output 3 2 2 2 2 2 3 3 3" xfId="29892"/>
    <cellStyle name="Output 3 2 2 2 2 2 3 3 4" xfId="29893"/>
    <cellStyle name="Output 3 2 2 2 2 2 3 3 5" xfId="29894"/>
    <cellStyle name="Output 3 2 2 2 2 2 3 3 6" xfId="29895"/>
    <cellStyle name="Output 3 2 2 2 2 2 3 4" xfId="29896"/>
    <cellStyle name="Output 3 2 2 2 2 2 3 5" xfId="29897"/>
    <cellStyle name="Output 3 2 2 2 2 2 3 6" xfId="29898"/>
    <cellStyle name="Output 3 2 2 2 2 2 3 7" xfId="29899"/>
    <cellStyle name="Output 3 2 2 2 2 2 3 8" xfId="29900"/>
    <cellStyle name="Output 3 2 2 2 2 2 4" xfId="29901"/>
    <cellStyle name="Output 3 2 2 2 2 2 4 2" xfId="29902"/>
    <cellStyle name="Output 3 2 2 2 2 2 4 3" xfId="29903"/>
    <cellStyle name="Output 3 2 2 2 2 2 4 4" xfId="29904"/>
    <cellStyle name="Output 3 2 2 2 2 2 4 5" xfId="29905"/>
    <cellStyle name="Output 3 2 2 2 2 2 4 6" xfId="29906"/>
    <cellStyle name="Output 3 2 2 2 2 2 5" xfId="29907"/>
    <cellStyle name="Output 3 2 2 2 2 2 5 2" xfId="29908"/>
    <cellStyle name="Output 3 2 2 2 2 2 5 3" xfId="29909"/>
    <cellStyle name="Output 3 2 2 2 2 2 5 4" xfId="29910"/>
    <cellStyle name="Output 3 2 2 2 2 2 5 5" xfId="29911"/>
    <cellStyle name="Output 3 2 2 2 2 2 5 6" xfId="29912"/>
    <cellStyle name="Output 3 2 2 2 2 2 6" xfId="29913"/>
    <cellStyle name="Output 3 2 2 2 2 2 7" xfId="29914"/>
    <cellStyle name="Output 3 2 2 2 2 2 8" xfId="29915"/>
    <cellStyle name="Output 3 2 2 2 2 2 9" xfId="29916"/>
    <cellStyle name="Output 3 2 2 2 2 3" xfId="29917"/>
    <cellStyle name="Output 3 2 2 2 2 3 2" xfId="29918"/>
    <cellStyle name="Output 3 2 2 2 2 3 2 2" xfId="29919"/>
    <cellStyle name="Output 3 2 2 2 2 3 2 2 2" xfId="29920"/>
    <cellStyle name="Output 3 2 2 2 2 3 2 2 3" xfId="29921"/>
    <cellStyle name="Output 3 2 2 2 2 3 2 2 4" xfId="29922"/>
    <cellStyle name="Output 3 2 2 2 2 3 2 2 5" xfId="29923"/>
    <cellStyle name="Output 3 2 2 2 2 3 2 2 6" xfId="29924"/>
    <cellStyle name="Output 3 2 2 2 2 3 2 3" xfId="29925"/>
    <cellStyle name="Output 3 2 2 2 2 3 2 3 2" xfId="29926"/>
    <cellStyle name="Output 3 2 2 2 2 3 2 3 3" xfId="29927"/>
    <cellStyle name="Output 3 2 2 2 2 3 2 3 4" xfId="29928"/>
    <cellStyle name="Output 3 2 2 2 2 3 2 3 5" xfId="29929"/>
    <cellStyle name="Output 3 2 2 2 2 3 2 3 6" xfId="29930"/>
    <cellStyle name="Output 3 2 2 2 2 3 2 4" xfId="29931"/>
    <cellStyle name="Output 3 2 2 2 2 3 2 5" xfId="29932"/>
    <cellStyle name="Output 3 2 2 2 2 3 2 6" xfId="29933"/>
    <cellStyle name="Output 3 2 2 2 2 3 2 7" xfId="29934"/>
    <cellStyle name="Output 3 2 2 2 2 3 2 8" xfId="29935"/>
    <cellStyle name="Output 3 2 2 2 2 3 3" xfId="29936"/>
    <cellStyle name="Output 3 2 2 2 2 3 3 2" xfId="29937"/>
    <cellStyle name="Output 3 2 2 2 2 3 3 3" xfId="29938"/>
    <cellStyle name="Output 3 2 2 2 2 3 3 4" xfId="29939"/>
    <cellStyle name="Output 3 2 2 2 2 3 3 5" xfId="29940"/>
    <cellStyle name="Output 3 2 2 2 2 3 3 6" xfId="29941"/>
    <cellStyle name="Output 3 2 2 2 2 3 4" xfId="29942"/>
    <cellStyle name="Output 3 2 2 2 2 3 4 2" xfId="29943"/>
    <cellStyle name="Output 3 2 2 2 2 3 4 3" xfId="29944"/>
    <cellStyle name="Output 3 2 2 2 2 3 4 4" xfId="29945"/>
    <cellStyle name="Output 3 2 2 2 2 3 4 5" xfId="29946"/>
    <cellStyle name="Output 3 2 2 2 2 3 4 6" xfId="29947"/>
    <cellStyle name="Output 3 2 2 2 2 3 5" xfId="29948"/>
    <cellStyle name="Output 3 2 2 2 2 3 6" xfId="29949"/>
    <cellStyle name="Output 3 2 2 2 2 3 7" xfId="29950"/>
    <cellStyle name="Output 3 2 2 2 2 3 8" xfId="29951"/>
    <cellStyle name="Output 3 2 2 2 2 3 9" xfId="29952"/>
    <cellStyle name="Output 3 2 2 2 2 4" xfId="29953"/>
    <cellStyle name="Output 3 2 2 2 2 4 2" xfId="29954"/>
    <cellStyle name="Output 3 2 2 2 2 4 2 2" xfId="29955"/>
    <cellStyle name="Output 3 2 2 2 2 4 2 3" xfId="29956"/>
    <cellStyle name="Output 3 2 2 2 2 4 2 4" xfId="29957"/>
    <cellStyle name="Output 3 2 2 2 2 4 2 5" xfId="29958"/>
    <cellStyle name="Output 3 2 2 2 2 4 2 6" xfId="29959"/>
    <cellStyle name="Output 3 2 2 2 2 4 3" xfId="29960"/>
    <cellStyle name="Output 3 2 2 2 2 4 3 2" xfId="29961"/>
    <cellStyle name="Output 3 2 2 2 2 4 3 3" xfId="29962"/>
    <cellStyle name="Output 3 2 2 2 2 4 3 4" xfId="29963"/>
    <cellStyle name="Output 3 2 2 2 2 4 3 5" xfId="29964"/>
    <cellStyle name="Output 3 2 2 2 2 4 3 6" xfId="29965"/>
    <cellStyle name="Output 3 2 2 2 2 4 4" xfId="29966"/>
    <cellStyle name="Output 3 2 2 2 2 4 5" xfId="29967"/>
    <cellStyle name="Output 3 2 2 2 2 4 6" xfId="29968"/>
    <cellStyle name="Output 3 2 2 2 2 4 7" xfId="29969"/>
    <cellStyle name="Output 3 2 2 2 2 4 8" xfId="29970"/>
    <cellStyle name="Output 3 2 2 2 2 5" xfId="29971"/>
    <cellStyle name="Output 3 2 2 2 2 5 2" xfId="29972"/>
    <cellStyle name="Output 3 2 2 2 2 5 3" xfId="29973"/>
    <cellStyle name="Output 3 2 2 2 2 5 4" xfId="29974"/>
    <cellStyle name="Output 3 2 2 2 2 5 5" xfId="29975"/>
    <cellStyle name="Output 3 2 2 2 2 5 6" xfId="29976"/>
    <cellStyle name="Output 3 2 2 2 2 6" xfId="29977"/>
    <cellStyle name="Output 3 2 2 2 2 6 2" xfId="29978"/>
    <cellStyle name="Output 3 2 2 2 2 6 3" xfId="29979"/>
    <cellStyle name="Output 3 2 2 2 2 6 4" xfId="29980"/>
    <cellStyle name="Output 3 2 2 2 2 6 5" xfId="29981"/>
    <cellStyle name="Output 3 2 2 2 2 6 6" xfId="29982"/>
    <cellStyle name="Output 3 2 2 2 2 7" xfId="29983"/>
    <cellStyle name="Output 3 2 2 2 2 8" xfId="29984"/>
    <cellStyle name="Output 3 2 2 2 2 9" xfId="29985"/>
    <cellStyle name="Output 3 2 2 2 3" xfId="29986"/>
    <cellStyle name="Output 3 2 2 2 3 10" xfId="29987"/>
    <cellStyle name="Output 3 2 2 2 3 2" xfId="29988"/>
    <cellStyle name="Output 3 2 2 2 3 2 2" xfId="29989"/>
    <cellStyle name="Output 3 2 2 2 3 2 2 2" xfId="29990"/>
    <cellStyle name="Output 3 2 2 2 3 2 2 2 2" xfId="29991"/>
    <cellStyle name="Output 3 2 2 2 3 2 2 2 3" xfId="29992"/>
    <cellStyle name="Output 3 2 2 2 3 2 2 2 4" xfId="29993"/>
    <cellStyle name="Output 3 2 2 2 3 2 2 2 5" xfId="29994"/>
    <cellStyle name="Output 3 2 2 2 3 2 2 2 6" xfId="29995"/>
    <cellStyle name="Output 3 2 2 2 3 2 2 3" xfId="29996"/>
    <cellStyle name="Output 3 2 2 2 3 2 2 3 2" xfId="29997"/>
    <cellStyle name="Output 3 2 2 2 3 2 2 3 3" xfId="29998"/>
    <cellStyle name="Output 3 2 2 2 3 2 2 3 4" xfId="29999"/>
    <cellStyle name="Output 3 2 2 2 3 2 2 3 5" xfId="30000"/>
    <cellStyle name="Output 3 2 2 2 3 2 2 3 6" xfId="30001"/>
    <cellStyle name="Output 3 2 2 2 3 2 2 4" xfId="30002"/>
    <cellStyle name="Output 3 2 2 2 3 2 2 5" xfId="30003"/>
    <cellStyle name="Output 3 2 2 2 3 2 2 6" xfId="30004"/>
    <cellStyle name="Output 3 2 2 2 3 2 2 7" xfId="30005"/>
    <cellStyle name="Output 3 2 2 2 3 2 2 8" xfId="30006"/>
    <cellStyle name="Output 3 2 2 2 3 2 3" xfId="30007"/>
    <cellStyle name="Output 3 2 2 2 3 2 3 2" xfId="30008"/>
    <cellStyle name="Output 3 2 2 2 3 2 3 3" xfId="30009"/>
    <cellStyle name="Output 3 2 2 2 3 2 3 4" xfId="30010"/>
    <cellStyle name="Output 3 2 2 2 3 2 3 5" xfId="30011"/>
    <cellStyle name="Output 3 2 2 2 3 2 3 6" xfId="30012"/>
    <cellStyle name="Output 3 2 2 2 3 2 4" xfId="30013"/>
    <cellStyle name="Output 3 2 2 2 3 2 4 2" xfId="30014"/>
    <cellStyle name="Output 3 2 2 2 3 2 4 3" xfId="30015"/>
    <cellStyle name="Output 3 2 2 2 3 2 4 4" xfId="30016"/>
    <cellStyle name="Output 3 2 2 2 3 2 4 5" xfId="30017"/>
    <cellStyle name="Output 3 2 2 2 3 2 4 6" xfId="30018"/>
    <cellStyle name="Output 3 2 2 2 3 2 5" xfId="30019"/>
    <cellStyle name="Output 3 2 2 2 3 2 6" xfId="30020"/>
    <cellStyle name="Output 3 2 2 2 3 2 7" xfId="30021"/>
    <cellStyle name="Output 3 2 2 2 3 2 8" xfId="30022"/>
    <cellStyle name="Output 3 2 2 2 3 2 9" xfId="30023"/>
    <cellStyle name="Output 3 2 2 2 3 3" xfId="30024"/>
    <cellStyle name="Output 3 2 2 2 3 3 2" xfId="30025"/>
    <cellStyle name="Output 3 2 2 2 3 3 2 2" xfId="30026"/>
    <cellStyle name="Output 3 2 2 2 3 3 2 3" xfId="30027"/>
    <cellStyle name="Output 3 2 2 2 3 3 2 4" xfId="30028"/>
    <cellStyle name="Output 3 2 2 2 3 3 2 5" xfId="30029"/>
    <cellStyle name="Output 3 2 2 2 3 3 2 6" xfId="30030"/>
    <cellStyle name="Output 3 2 2 2 3 3 3" xfId="30031"/>
    <cellStyle name="Output 3 2 2 2 3 3 3 2" xfId="30032"/>
    <cellStyle name="Output 3 2 2 2 3 3 3 3" xfId="30033"/>
    <cellStyle name="Output 3 2 2 2 3 3 3 4" xfId="30034"/>
    <cellStyle name="Output 3 2 2 2 3 3 3 5" xfId="30035"/>
    <cellStyle name="Output 3 2 2 2 3 3 3 6" xfId="30036"/>
    <cellStyle name="Output 3 2 2 2 3 3 4" xfId="30037"/>
    <cellStyle name="Output 3 2 2 2 3 3 5" xfId="30038"/>
    <cellStyle name="Output 3 2 2 2 3 3 6" xfId="30039"/>
    <cellStyle name="Output 3 2 2 2 3 3 7" xfId="30040"/>
    <cellStyle name="Output 3 2 2 2 3 3 8" xfId="30041"/>
    <cellStyle name="Output 3 2 2 2 3 4" xfId="30042"/>
    <cellStyle name="Output 3 2 2 2 3 4 2" xfId="30043"/>
    <cellStyle name="Output 3 2 2 2 3 4 3" xfId="30044"/>
    <cellStyle name="Output 3 2 2 2 3 4 4" xfId="30045"/>
    <cellStyle name="Output 3 2 2 2 3 4 5" xfId="30046"/>
    <cellStyle name="Output 3 2 2 2 3 4 6" xfId="30047"/>
    <cellStyle name="Output 3 2 2 2 3 5" xfId="30048"/>
    <cellStyle name="Output 3 2 2 2 3 5 2" xfId="30049"/>
    <cellStyle name="Output 3 2 2 2 3 5 3" xfId="30050"/>
    <cellStyle name="Output 3 2 2 2 3 5 4" xfId="30051"/>
    <cellStyle name="Output 3 2 2 2 3 5 5" xfId="30052"/>
    <cellStyle name="Output 3 2 2 2 3 5 6" xfId="30053"/>
    <cellStyle name="Output 3 2 2 2 3 6" xfId="30054"/>
    <cellStyle name="Output 3 2 2 2 3 7" xfId="30055"/>
    <cellStyle name="Output 3 2 2 2 3 8" xfId="30056"/>
    <cellStyle name="Output 3 2 2 2 3 9" xfId="30057"/>
    <cellStyle name="Output 3 2 2 2 4" xfId="30058"/>
    <cellStyle name="Output 3 2 2 2 4 2" xfId="30059"/>
    <cellStyle name="Output 3 2 2 2 4 2 2" xfId="30060"/>
    <cellStyle name="Output 3 2 2 2 4 2 2 2" xfId="30061"/>
    <cellStyle name="Output 3 2 2 2 4 2 2 3" xfId="30062"/>
    <cellStyle name="Output 3 2 2 2 4 2 2 4" xfId="30063"/>
    <cellStyle name="Output 3 2 2 2 4 2 2 5" xfId="30064"/>
    <cellStyle name="Output 3 2 2 2 4 2 2 6" xfId="30065"/>
    <cellStyle name="Output 3 2 2 2 4 2 3" xfId="30066"/>
    <cellStyle name="Output 3 2 2 2 4 2 3 2" xfId="30067"/>
    <cellStyle name="Output 3 2 2 2 4 2 3 3" xfId="30068"/>
    <cellStyle name="Output 3 2 2 2 4 2 3 4" xfId="30069"/>
    <cellStyle name="Output 3 2 2 2 4 2 3 5" xfId="30070"/>
    <cellStyle name="Output 3 2 2 2 4 2 3 6" xfId="30071"/>
    <cellStyle name="Output 3 2 2 2 4 2 4" xfId="30072"/>
    <cellStyle name="Output 3 2 2 2 4 2 5" xfId="30073"/>
    <cellStyle name="Output 3 2 2 2 4 2 6" xfId="30074"/>
    <cellStyle name="Output 3 2 2 2 4 2 7" xfId="30075"/>
    <cellStyle name="Output 3 2 2 2 4 2 8" xfId="30076"/>
    <cellStyle name="Output 3 2 2 2 4 3" xfId="30077"/>
    <cellStyle name="Output 3 2 2 2 4 3 2" xfId="30078"/>
    <cellStyle name="Output 3 2 2 2 4 3 3" xfId="30079"/>
    <cellStyle name="Output 3 2 2 2 4 3 4" xfId="30080"/>
    <cellStyle name="Output 3 2 2 2 4 3 5" xfId="30081"/>
    <cellStyle name="Output 3 2 2 2 4 3 6" xfId="30082"/>
    <cellStyle name="Output 3 2 2 2 4 4" xfId="30083"/>
    <cellStyle name="Output 3 2 2 2 4 4 2" xfId="30084"/>
    <cellStyle name="Output 3 2 2 2 4 4 3" xfId="30085"/>
    <cellStyle name="Output 3 2 2 2 4 4 4" xfId="30086"/>
    <cellStyle name="Output 3 2 2 2 4 4 5" xfId="30087"/>
    <cellStyle name="Output 3 2 2 2 4 4 6" xfId="30088"/>
    <cellStyle name="Output 3 2 2 2 4 5" xfId="30089"/>
    <cellStyle name="Output 3 2 2 2 4 6" xfId="30090"/>
    <cellStyle name="Output 3 2 2 2 4 7" xfId="30091"/>
    <cellStyle name="Output 3 2 2 2 4 8" xfId="30092"/>
    <cellStyle name="Output 3 2 2 2 4 9" xfId="30093"/>
    <cellStyle name="Output 3 2 2 2 5" xfId="30094"/>
    <cellStyle name="Output 3 2 2 2 5 2" xfId="30095"/>
    <cellStyle name="Output 3 2 2 2 5 2 2" xfId="30096"/>
    <cellStyle name="Output 3 2 2 2 5 2 3" xfId="30097"/>
    <cellStyle name="Output 3 2 2 2 5 2 4" xfId="30098"/>
    <cellStyle name="Output 3 2 2 2 5 2 5" xfId="30099"/>
    <cellStyle name="Output 3 2 2 2 5 2 6" xfId="30100"/>
    <cellStyle name="Output 3 2 2 2 5 3" xfId="30101"/>
    <cellStyle name="Output 3 2 2 2 5 3 2" xfId="30102"/>
    <cellStyle name="Output 3 2 2 2 5 3 3" xfId="30103"/>
    <cellStyle name="Output 3 2 2 2 5 3 4" xfId="30104"/>
    <cellStyle name="Output 3 2 2 2 5 3 5" xfId="30105"/>
    <cellStyle name="Output 3 2 2 2 5 3 6" xfId="30106"/>
    <cellStyle name="Output 3 2 2 2 5 4" xfId="30107"/>
    <cellStyle name="Output 3 2 2 2 5 5" xfId="30108"/>
    <cellStyle name="Output 3 2 2 2 5 6" xfId="30109"/>
    <cellStyle name="Output 3 2 2 2 5 7" xfId="30110"/>
    <cellStyle name="Output 3 2 2 2 5 8" xfId="30111"/>
    <cellStyle name="Output 3 2 2 2 6" xfId="30112"/>
    <cellStyle name="Output 3 2 2 2 6 2" xfId="30113"/>
    <cellStyle name="Output 3 2 2 2 6 3" xfId="30114"/>
    <cellStyle name="Output 3 2 2 2 6 4" xfId="30115"/>
    <cellStyle name="Output 3 2 2 2 6 5" xfId="30116"/>
    <cellStyle name="Output 3 2 2 2 6 6" xfId="30117"/>
    <cellStyle name="Output 3 2 2 2 7" xfId="30118"/>
    <cellStyle name="Output 3 2 2 2 7 2" xfId="30119"/>
    <cellStyle name="Output 3 2 2 2 7 3" xfId="30120"/>
    <cellStyle name="Output 3 2 2 2 7 4" xfId="30121"/>
    <cellStyle name="Output 3 2 2 2 7 5" xfId="30122"/>
    <cellStyle name="Output 3 2 2 2 7 6" xfId="30123"/>
    <cellStyle name="Output 3 2 2 2 8" xfId="30124"/>
    <cellStyle name="Output 3 2 2 2 9" xfId="30125"/>
    <cellStyle name="Output 3 2 2 3" xfId="30126"/>
    <cellStyle name="Output 3 2 2 3 10" xfId="30127"/>
    <cellStyle name="Output 3 2 2 3 11" xfId="30128"/>
    <cellStyle name="Output 3 2 2 3 2" xfId="30129"/>
    <cellStyle name="Output 3 2 2 3 2 10" xfId="30130"/>
    <cellStyle name="Output 3 2 2 3 2 2" xfId="30131"/>
    <cellStyle name="Output 3 2 2 3 2 2 2" xfId="30132"/>
    <cellStyle name="Output 3 2 2 3 2 2 2 2" xfId="30133"/>
    <cellStyle name="Output 3 2 2 3 2 2 2 2 2" xfId="30134"/>
    <cellStyle name="Output 3 2 2 3 2 2 2 2 3" xfId="30135"/>
    <cellStyle name="Output 3 2 2 3 2 2 2 2 4" xfId="30136"/>
    <cellStyle name="Output 3 2 2 3 2 2 2 2 5" xfId="30137"/>
    <cellStyle name="Output 3 2 2 3 2 2 2 2 6" xfId="30138"/>
    <cellStyle name="Output 3 2 2 3 2 2 2 3" xfId="30139"/>
    <cellStyle name="Output 3 2 2 3 2 2 2 3 2" xfId="30140"/>
    <cellStyle name="Output 3 2 2 3 2 2 2 3 3" xfId="30141"/>
    <cellStyle name="Output 3 2 2 3 2 2 2 3 4" xfId="30142"/>
    <cellStyle name="Output 3 2 2 3 2 2 2 3 5" xfId="30143"/>
    <cellStyle name="Output 3 2 2 3 2 2 2 3 6" xfId="30144"/>
    <cellStyle name="Output 3 2 2 3 2 2 2 4" xfId="30145"/>
    <cellStyle name="Output 3 2 2 3 2 2 2 5" xfId="30146"/>
    <cellStyle name="Output 3 2 2 3 2 2 2 6" xfId="30147"/>
    <cellStyle name="Output 3 2 2 3 2 2 2 7" xfId="30148"/>
    <cellStyle name="Output 3 2 2 3 2 2 2 8" xfId="30149"/>
    <cellStyle name="Output 3 2 2 3 2 2 3" xfId="30150"/>
    <cellStyle name="Output 3 2 2 3 2 2 3 2" xfId="30151"/>
    <cellStyle name="Output 3 2 2 3 2 2 3 3" xfId="30152"/>
    <cellStyle name="Output 3 2 2 3 2 2 3 4" xfId="30153"/>
    <cellStyle name="Output 3 2 2 3 2 2 3 5" xfId="30154"/>
    <cellStyle name="Output 3 2 2 3 2 2 3 6" xfId="30155"/>
    <cellStyle name="Output 3 2 2 3 2 2 4" xfId="30156"/>
    <cellStyle name="Output 3 2 2 3 2 2 4 2" xfId="30157"/>
    <cellStyle name="Output 3 2 2 3 2 2 4 3" xfId="30158"/>
    <cellStyle name="Output 3 2 2 3 2 2 4 4" xfId="30159"/>
    <cellStyle name="Output 3 2 2 3 2 2 4 5" xfId="30160"/>
    <cellStyle name="Output 3 2 2 3 2 2 4 6" xfId="30161"/>
    <cellStyle name="Output 3 2 2 3 2 2 5" xfId="30162"/>
    <cellStyle name="Output 3 2 2 3 2 2 6" xfId="30163"/>
    <cellStyle name="Output 3 2 2 3 2 2 7" xfId="30164"/>
    <cellStyle name="Output 3 2 2 3 2 2 8" xfId="30165"/>
    <cellStyle name="Output 3 2 2 3 2 2 9" xfId="30166"/>
    <cellStyle name="Output 3 2 2 3 2 3" xfId="30167"/>
    <cellStyle name="Output 3 2 2 3 2 3 2" xfId="30168"/>
    <cellStyle name="Output 3 2 2 3 2 3 2 2" xfId="30169"/>
    <cellStyle name="Output 3 2 2 3 2 3 2 3" xfId="30170"/>
    <cellStyle name="Output 3 2 2 3 2 3 2 4" xfId="30171"/>
    <cellStyle name="Output 3 2 2 3 2 3 2 5" xfId="30172"/>
    <cellStyle name="Output 3 2 2 3 2 3 2 6" xfId="30173"/>
    <cellStyle name="Output 3 2 2 3 2 3 3" xfId="30174"/>
    <cellStyle name="Output 3 2 2 3 2 3 3 2" xfId="30175"/>
    <cellStyle name="Output 3 2 2 3 2 3 3 3" xfId="30176"/>
    <cellStyle name="Output 3 2 2 3 2 3 3 4" xfId="30177"/>
    <cellStyle name="Output 3 2 2 3 2 3 3 5" xfId="30178"/>
    <cellStyle name="Output 3 2 2 3 2 3 3 6" xfId="30179"/>
    <cellStyle name="Output 3 2 2 3 2 3 4" xfId="30180"/>
    <cellStyle name="Output 3 2 2 3 2 3 5" xfId="30181"/>
    <cellStyle name="Output 3 2 2 3 2 3 6" xfId="30182"/>
    <cellStyle name="Output 3 2 2 3 2 3 7" xfId="30183"/>
    <cellStyle name="Output 3 2 2 3 2 3 8" xfId="30184"/>
    <cellStyle name="Output 3 2 2 3 2 4" xfId="30185"/>
    <cellStyle name="Output 3 2 2 3 2 4 2" xfId="30186"/>
    <cellStyle name="Output 3 2 2 3 2 4 3" xfId="30187"/>
    <cellStyle name="Output 3 2 2 3 2 4 4" xfId="30188"/>
    <cellStyle name="Output 3 2 2 3 2 4 5" xfId="30189"/>
    <cellStyle name="Output 3 2 2 3 2 4 6" xfId="30190"/>
    <cellStyle name="Output 3 2 2 3 2 5" xfId="30191"/>
    <cellStyle name="Output 3 2 2 3 2 5 2" xfId="30192"/>
    <cellStyle name="Output 3 2 2 3 2 5 3" xfId="30193"/>
    <cellStyle name="Output 3 2 2 3 2 5 4" xfId="30194"/>
    <cellStyle name="Output 3 2 2 3 2 5 5" xfId="30195"/>
    <cellStyle name="Output 3 2 2 3 2 5 6" xfId="30196"/>
    <cellStyle name="Output 3 2 2 3 2 6" xfId="30197"/>
    <cellStyle name="Output 3 2 2 3 2 7" xfId="30198"/>
    <cellStyle name="Output 3 2 2 3 2 8" xfId="30199"/>
    <cellStyle name="Output 3 2 2 3 2 9" xfId="30200"/>
    <cellStyle name="Output 3 2 2 3 3" xfId="30201"/>
    <cellStyle name="Output 3 2 2 3 3 2" xfId="30202"/>
    <cellStyle name="Output 3 2 2 3 3 2 2" xfId="30203"/>
    <cellStyle name="Output 3 2 2 3 3 2 2 2" xfId="30204"/>
    <cellStyle name="Output 3 2 2 3 3 2 2 3" xfId="30205"/>
    <cellStyle name="Output 3 2 2 3 3 2 2 4" xfId="30206"/>
    <cellStyle name="Output 3 2 2 3 3 2 2 5" xfId="30207"/>
    <cellStyle name="Output 3 2 2 3 3 2 2 6" xfId="30208"/>
    <cellStyle name="Output 3 2 2 3 3 2 3" xfId="30209"/>
    <cellStyle name="Output 3 2 2 3 3 2 3 2" xfId="30210"/>
    <cellStyle name="Output 3 2 2 3 3 2 3 3" xfId="30211"/>
    <cellStyle name="Output 3 2 2 3 3 2 3 4" xfId="30212"/>
    <cellStyle name="Output 3 2 2 3 3 2 3 5" xfId="30213"/>
    <cellStyle name="Output 3 2 2 3 3 2 3 6" xfId="30214"/>
    <cellStyle name="Output 3 2 2 3 3 2 4" xfId="30215"/>
    <cellStyle name="Output 3 2 2 3 3 2 5" xfId="30216"/>
    <cellStyle name="Output 3 2 2 3 3 2 6" xfId="30217"/>
    <cellStyle name="Output 3 2 2 3 3 2 7" xfId="30218"/>
    <cellStyle name="Output 3 2 2 3 3 2 8" xfId="30219"/>
    <cellStyle name="Output 3 2 2 3 3 3" xfId="30220"/>
    <cellStyle name="Output 3 2 2 3 3 3 2" xfId="30221"/>
    <cellStyle name="Output 3 2 2 3 3 3 3" xfId="30222"/>
    <cellStyle name="Output 3 2 2 3 3 3 4" xfId="30223"/>
    <cellStyle name="Output 3 2 2 3 3 3 5" xfId="30224"/>
    <cellStyle name="Output 3 2 2 3 3 3 6" xfId="30225"/>
    <cellStyle name="Output 3 2 2 3 3 4" xfId="30226"/>
    <cellStyle name="Output 3 2 2 3 3 4 2" xfId="30227"/>
    <cellStyle name="Output 3 2 2 3 3 4 3" xfId="30228"/>
    <cellStyle name="Output 3 2 2 3 3 4 4" xfId="30229"/>
    <cellStyle name="Output 3 2 2 3 3 4 5" xfId="30230"/>
    <cellStyle name="Output 3 2 2 3 3 4 6" xfId="30231"/>
    <cellStyle name="Output 3 2 2 3 3 5" xfId="30232"/>
    <cellStyle name="Output 3 2 2 3 3 6" xfId="30233"/>
    <cellStyle name="Output 3 2 2 3 3 7" xfId="30234"/>
    <cellStyle name="Output 3 2 2 3 3 8" xfId="30235"/>
    <cellStyle name="Output 3 2 2 3 3 9" xfId="30236"/>
    <cellStyle name="Output 3 2 2 3 4" xfId="30237"/>
    <cellStyle name="Output 3 2 2 3 4 2" xfId="30238"/>
    <cellStyle name="Output 3 2 2 3 4 2 2" xfId="30239"/>
    <cellStyle name="Output 3 2 2 3 4 2 3" xfId="30240"/>
    <cellStyle name="Output 3 2 2 3 4 2 4" xfId="30241"/>
    <cellStyle name="Output 3 2 2 3 4 2 5" xfId="30242"/>
    <cellStyle name="Output 3 2 2 3 4 2 6" xfId="30243"/>
    <cellStyle name="Output 3 2 2 3 4 3" xfId="30244"/>
    <cellStyle name="Output 3 2 2 3 4 3 2" xfId="30245"/>
    <cellStyle name="Output 3 2 2 3 4 3 3" xfId="30246"/>
    <cellStyle name="Output 3 2 2 3 4 3 4" xfId="30247"/>
    <cellStyle name="Output 3 2 2 3 4 3 5" xfId="30248"/>
    <cellStyle name="Output 3 2 2 3 4 3 6" xfId="30249"/>
    <cellStyle name="Output 3 2 2 3 4 4" xfId="30250"/>
    <cellStyle name="Output 3 2 2 3 4 5" xfId="30251"/>
    <cellStyle name="Output 3 2 2 3 4 6" xfId="30252"/>
    <cellStyle name="Output 3 2 2 3 4 7" xfId="30253"/>
    <cellStyle name="Output 3 2 2 3 4 8" xfId="30254"/>
    <cellStyle name="Output 3 2 2 3 5" xfId="30255"/>
    <cellStyle name="Output 3 2 2 3 5 2" xfId="30256"/>
    <cellStyle name="Output 3 2 2 3 5 3" xfId="30257"/>
    <cellStyle name="Output 3 2 2 3 5 4" xfId="30258"/>
    <cellStyle name="Output 3 2 2 3 5 5" xfId="30259"/>
    <cellStyle name="Output 3 2 2 3 5 6" xfId="30260"/>
    <cellStyle name="Output 3 2 2 3 6" xfId="30261"/>
    <cellStyle name="Output 3 2 2 3 6 2" xfId="30262"/>
    <cellStyle name="Output 3 2 2 3 6 3" xfId="30263"/>
    <cellStyle name="Output 3 2 2 3 6 4" xfId="30264"/>
    <cellStyle name="Output 3 2 2 3 6 5" xfId="30265"/>
    <cellStyle name="Output 3 2 2 3 6 6" xfId="30266"/>
    <cellStyle name="Output 3 2 2 3 7" xfId="30267"/>
    <cellStyle name="Output 3 2 2 3 8" xfId="30268"/>
    <cellStyle name="Output 3 2 2 3 9" xfId="30269"/>
    <cellStyle name="Output 3 2 2 4" xfId="30270"/>
    <cellStyle name="Output 3 2 2 4 10" xfId="30271"/>
    <cellStyle name="Output 3 2 2 4 2" xfId="30272"/>
    <cellStyle name="Output 3 2 2 4 2 2" xfId="30273"/>
    <cellStyle name="Output 3 2 2 4 2 2 2" xfId="30274"/>
    <cellStyle name="Output 3 2 2 4 2 2 2 2" xfId="30275"/>
    <cellStyle name="Output 3 2 2 4 2 2 2 3" xfId="30276"/>
    <cellStyle name="Output 3 2 2 4 2 2 2 4" xfId="30277"/>
    <cellStyle name="Output 3 2 2 4 2 2 2 5" xfId="30278"/>
    <cellStyle name="Output 3 2 2 4 2 2 2 6" xfId="30279"/>
    <cellStyle name="Output 3 2 2 4 2 2 3" xfId="30280"/>
    <cellStyle name="Output 3 2 2 4 2 2 3 2" xfId="30281"/>
    <cellStyle name="Output 3 2 2 4 2 2 3 3" xfId="30282"/>
    <cellStyle name="Output 3 2 2 4 2 2 3 4" xfId="30283"/>
    <cellStyle name="Output 3 2 2 4 2 2 3 5" xfId="30284"/>
    <cellStyle name="Output 3 2 2 4 2 2 3 6" xfId="30285"/>
    <cellStyle name="Output 3 2 2 4 2 2 4" xfId="30286"/>
    <cellStyle name="Output 3 2 2 4 2 2 5" xfId="30287"/>
    <cellStyle name="Output 3 2 2 4 2 2 6" xfId="30288"/>
    <cellStyle name="Output 3 2 2 4 2 2 7" xfId="30289"/>
    <cellStyle name="Output 3 2 2 4 2 2 8" xfId="30290"/>
    <cellStyle name="Output 3 2 2 4 2 3" xfId="30291"/>
    <cellStyle name="Output 3 2 2 4 2 3 2" xfId="30292"/>
    <cellStyle name="Output 3 2 2 4 2 3 3" xfId="30293"/>
    <cellStyle name="Output 3 2 2 4 2 3 4" xfId="30294"/>
    <cellStyle name="Output 3 2 2 4 2 3 5" xfId="30295"/>
    <cellStyle name="Output 3 2 2 4 2 3 6" xfId="30296"/>
    <cellStyle name="Output 3 2 2 4 2 4" xfId="30297"/>
    <cellStyle name="Output 3 2 2 4 2 4 2" xfId="30298"/>
    <cellStyle name="Output 3 2 2 4 2 4 3" xfId="30299"/>
    <cellStyle name="Output 3 2 2 4 2 4 4" xfId="30300"/>
    <cellStyle name="Output 3 2 2 4 2 4 5" xfId="30301"/>
    <cellStyle name="Output 3 2 2 4 2 4 6" xfId="30302"/>
    <cellStyle name="Output 3 2 2 4 2 5" xfId="30303"/>
    <cellStyle name="Output 3 2 2 4 2 6" xfId="30304"/>
    <cellStyle name="Output 3 2 2 4 2 7" xfId="30305"/>
    <cellStyle name="Output 3 2 2 4 2 8" xfId="30306"/>
    <cellStyle name="Output 3 2 2 4 2 9" xfId="30307"/>
    <cellStyle name="Output 3 2 2 4 3" xfId="30308"/>
    <cellStyle name="Output 3 2 2 4 3 2" xfId="30309"/>
    <cellStyle name="Output 3 2 2 4 3 2 2" xfId="30310"/>
    <cellStyle name="Output 3 2 2 4 3 2 3" xfId="30311"/>
    <cellStyle name="Output 3 2 2 4 3 2 4" xfId="30312"/>
    <cellStyle name="Output 3 2 2 4 3 2 5" xfId="30313"/>
    <cellStyle name="Output 3 2 2 4 3 2 6" xfId="30314"/>
    <cellStyle name="Output 3 2 2 4 3 3" xfId="30315"/>
    <cellStyle name="Output 3 2 2 4 3 3 2" xfId="30316"/>
    <cellStyle name="Output 3 2 2 4 3 3 3" xfId="30317"/>
    <cellStyle name="Output 3 2 2 4 3 3 4" xfId="30318"/>
    <cellStyle name="Output 3 2 2 4 3 3 5" xfId="30319"/>
    <cellStyle name="Output 3 2 2 4 3 3 6" xfId="30320"/>
    <cellStyle name="Output 3 2 2 4 3 4" xfId="30321"/>
    <cellStyle name="Output 3 2 2 4 3 5" xfId="30322"/>
    <cellStyle name="Output 3 2 2 4 3 6" xfId="30323"/>
    <cellStyle name="Output 3 2 2 4 3 7" xfId="30324"/>
    <cellStyle name="Output 3 2 2 4 3 8" xfId="30325"/>
    <cellStyle name="Output 3 2 2 4 4" xfId="30326"/>
    <cellStyle name="Output 3 2 2 4 4 2" xfId="30327"/>
    <cellStyle name="Output 3 2 2 4 4 3" xfId="30328"/>
    <cellStyle name="Output 3 2 2 4 4 4" xfId="30329"/>
    <cellStyle name="Output 3 2 2 4 4 5" xfId="30330"/>
    <cellStyle name="Output 3 2 2 4 4 6" xfId="30331"/>
    <cellStyle name="Output 3 2 2 4 5" xfId="30332"/>
    <cellStyle name="Output 3 2 2 4 5 2" xfId="30333"/>
    <cellStyle name="Output 3 2 2 4 5 3" xfId="30334"/>
    <cellStyle name="Output 3 2 2 4 5 4" xfId="30335"/>
    <cellStyle name="Output 3 2 2 4 5 5" xfId="30336"/>
    <cellStyle name="Output 3 2 2 4 5 6" xfId="30337"/>
    <cellStyle name="Output 3 2 2 4 6" xfId="30338"/>
    <cellStyle name="Output 3 2 2 4 7" xfId="30339"/>
    <cellStyle name="Output 3 2 2 4 8" xfId="30340"/>
    <cellStyle name="Output 3 2 2 4 9" xfId="30341"/>
    <cellStyle name="Output 3 2 2 5" xfId="30342"/>
    <cellStyle name="Output 3 2 2 5 2" xfId="30343"/>
    <cellStyle name="Output 3 2 2 5 2 2" xfId="30344"/>
    <cellStyle name="Output 3 2 2 5 2 2 2" xfId="30345"/>
    <cellStyle name="Output 3 2 2 5 2 2 3" xfId="30346"/>
    <cellStyle name="Output 3 2 2 5 2 2 4" xfId="30347"/>
    <cellStyle name="Output 3 2 2 5 2 2 5" xfId="30348"/>
    <cellStyle name="Output 3 2 2 5 2 2 6" xfId="30349"/>
    <cellStyle name="Output 3 2 2 5 2 3" xfId="30350"/>
    <cellStyle name="Output 3 2 2 5 2 3 2" xfId="30351"/>
    <cellStyle name="Output 3 2 2 5 2 3 3" xfId="30352"/>
    <cellStyle name="Output 3 2 2 5 2 3 4" xfId="30353"/>
    <cellStyle name="Output 3 2 2 5 2 3 5" xfId="30354"/>
    <cellStyle name="Output 3 2 2 5 2 3 6" xfId="30355"/>
    <cellStyle name="Output 3 2 2 5 2 4" xfId="30356"/>
    <cellStyle name="Output 3 2 2 5 2 5" xfId="30357"/>
    <cellStyle name="Output 3 2 2 5 2 6" xfId="30358"/>
    <cellStyle name="Output 3 2 2 5 2 7" xfId="30359"/>
    <cellStyle name="Output 3 2 2 5 2 8" xfId="30360"/>
    <cellStyle name="Output 3 2 2 5 3" xfId="30361"/>
    <cellStyle name="Output 3 2 2 5 3 2" xfId="30362"/>
    <cellStyle name="Output 3 2 2 5 3 3" xfId="30363"/>
    <cellStyle name="Output 3 2 2 5 3 4" xfId="30364"/>
    <cellStyle name="Output 3 2 2 5 3 5" xfId="30365"/>
    <cellStyle name="Output 3 2 2 5 3 6" xfId="30366"/>
    <cellStyle name="Output 3 2 2 5 4" xfId="30367"/>
    <cellStyle name="Output 3 2 2 5 4 2" xfId="30368"/>
    <cellStyle name="Output 3 2 2 5 4 3" xfId="30369"/>
    <cellStyle name="Output 3 2 2 5 4 4" xfId="30370"/>
    <cellStyle name="Output 3 2 2 5 4 5" xfId="30371"/>
    <cellStyle name="Output 3 2 2 5 4 6" xfId="30372"/>
    <cellStyle name="Output 3 2 2 5 5" xfId="30373"/>
    <cellStyle name="Output 3 2 2 5 6" xfId="30374"/>
    <cellStyle name="Output 3 2 2 5 7" xfId="30375"/>
    <cellStyle name="Output 3 2 2 5 8" xfId="30376"/>
    <cellStyle name="Output 3 2 2 5 9" xfId="30377"/>
    <cellStyle name="Output 3 2 2 6" xfId="30378"/>
    <cellStyle name="Output 3 2 2 6 2" xfId="30379"/>
    <cellStyle name="Output 3 2 2 6 2 2" xfId="30380"/>
    <cellStyle name="Output 3 2 2 6 2 3" xfId="30381"/>
    <cellStyle name="Output 3 2 2 6 2 4" xfId="30382"/>
    <cellStyle name="Output 3 2 2 6 2 5" xfId="30383"/>
    <cellStyle name="Output 3 2 2 6 2 6" xfId="30384"/>
    <cellStyle name="Output 3 2 2 6 3" xfId="30385"/>
    <cellStyle name="Output 3 2 2 6 3 2" xfId="30386"/>
    <cellStyle name="Output 3 2 2 6 3 3" xfId="30387"/>
    <cellStyle name="Output 3 2 2 6 3 4" xfId="30388"/>
    <cellStyle name="Output 3 2 2 6 3 5" xfId="30389"/>
    <cellStyle name="Output 3 2 2 6 3 6" xfId="30390"/>
    <cellStyle name="Output 3 2 2 6 4" xfId="30391"/>
    <cellStyle name="Output 3 2 2 6 5" xfId="30392"/>
    <cellStyle name="Output 3 2 2 6 6" xfId="30393"/>
    <cellStyle name="Output 3 2 2 6 7" xfId="30394"/>
    <cellStyle name="Output 3 2 2 6 8" xfId="30395"/>
    <cellStyle name="Output 3 2 2 7" xfId="30396"/>
    <cellStyle name="Output 3 2 2 7 2" xfId="30397"/>
    <cellStyle name="Output 3 2 2 7 3" xfId="30398"/>
    <cellStyle name="Output 3 2 2 7 4" xfId="30399"/>
    <cellStyle name="Output 3 2 2 7 5" xfId="30400"/>
    <cellStyle name="Output 3 2 2 7 6" xfId="30401"/>
    <cellStyle name="Output 3 2 2 8" xfId="30402"/>
    <cellStyle name="Output 3 2 2 8 2" xfId="30403"/>
    <cellStyle name="Output 3 2 2 8 3" xfId="30404"/>
    <cellStyle name="Output 3 2 2 8 4" xfId="30405"/>
    <cellStyle name="Output 3 2 2 8 5" xfId="30406"/>
    <cellStyle name="Output 3 2 2 8 6" xfId="30407"/>
    <cellStyle name="Output 3 2 2 9" xfId="30408"/>
    <cellStyle name="Output 3 2 3" xfId="30409"/>
    <cellStyle name="Output 3 2 3 10" xfId="30410"/>
    <cellStyle name="Output 3 2 3 11" xfId="30411"/>
    <cellStyle name="Output 3 2 3 12" xfId="30412"/>
    <cellStyle name="Output 3 2 3 2" xfId="30413"/>
    <cellStyle name="Output 3 2 3 2 10" xfId="30414"/>
    <cellStyle name="Output 3 2 3 2 11" xfId="30415"/>
    <cellStyle name="Output 3 2 3 2 2" xfId="30416"/>
    <cellStyle name="Output 3 2 3 2 2 10" xfId="30417"/>
    <cellStyle name="Output 3 2 3 2 2 2" xfId="30418"/>
    <cellStyle name="Output 3 2 3 2 2 2 2" xfId="30419"/>
    <cellStyle name="Output 3 2 3 2 2 2 2 2" xfId="30420"/>
    <cellStyle name="Output 3 2 3 2 2 2 2 2 2" xfId="30421"/>
    <cellStyle name="Output 3 2 3 2 2 2 2 2 3" xfId="30422"/>
    <cellStyle name="Output 3 2 3 2 2 2 2 2 4" xfId="30423"/>
    <cellStyle name="Output 3 2 3 2 2 2 2 2 5" xfId="30424"/>
    <cellStyle name="Output 3 2 3 2 2 2 2 2 6" xfId="30425"/>
    <cellStyle name="Output 3 2 3 2 2 2 2 3" xfId="30426"/>
    <cellStyle name="Output 3 2 3 2 2 2 2 3 2" xfId="30427"/>
    <cellStyle name="Output 3 2 3 2 2 2 2 3 3" xfId="30428"/>
    <cellStyle name="Output 3 2 3 2 2 2 2 3 4" xfId="30429"/>
    <cellStyle name="Output 3 2 3 2 2 2 2 3 5" xfId="30430"/>
    <cellStyle name="Output 3 2 3 2 2 2 2 3 6" xfId="30431"/>
    <cellStyle name="Output 3 2 3 2 2 2 2 4" xfId="30432"/>
    <cellStyle name="Output 3 2 3 2 2 2 2 5" xfId="30433"/>
    <cellStyle name="Output 3 2 3 2 2 2 2 6" xfId="30434"/>
    <cellStyle name="Output 3 2 3 2 2 2 2 7" xfId="30435"/>
    <cellStyle name="Output 3 2 3 2 2 2 2 8" xfId="30436"/>
    <cellStyle name="Output 3 2 3 2 2 2 3" xfId="30437"/>
    <cellStyle name="Output 3 2 3 2 2 2 3 2" xfId="30438"/>
    <cellStyle name="Output 3 2 3 2 2 2 3 3" xfId="30439"/>
    <cellStyle name="Output 3 2 3 2 2 2 3 4" xfId="30440"/>
    <cellStyle name="Output 3 2 3 2 2 2 3 5" xfId="30441"/>
    <cellStyle name="Output 3 2 3 2 2 2 3 6" xfId="30442"/>
    <cellStyle name="Output 3 2 3 2 2 2 4" xfId="30443"/>
    <cellStyle name="Output 3 2 3 2 2 2 4 2" xfId="30444"/>
    <cellStyle name="Output 3 2 3 2 2 2 4 3" xfId="30445"/>
    <cellStyle name="Output 3 2 3 2 2 2 4 4" xfId="30446"/>
    <cellStyle name="Output 3 2 3 2 2 2 4 5" xfId="30447"/>
    <cellStyle name="Output 3 2 3 2 2 2 4 6" xfId="30448"/>
    <cellStyle name="Output 3 2 3 2 2 2 5" xfId="30449"/>
    <cellStyle name="Output 3 2 3 2 2 2 6" xfId="30450"/>
    <cellStyle name="Output 3 2 3 2 2 2 7" xfId="30451"/>
    <cellStyle name="Output 3 2 3 2 2 2 8" xfId="30452"/>
    <cellStyle name="Output 3 2 3 2 2 2 9" xfId="30453"/>
    <cellStyle name="Output 3 2 3 2 2 3" xfId="30454"/>
    <cellStyle name="Output 3 2 3 2 2 3 2" xfId="30455"/>
    <cellStyle name="Output 3 2 3 2 2 3 2 2" xfId="30456"/>
    <cellStyle name="Output 3 2 3 2 2 3 2 3" xfId="30457"/>
    <cellStyle name="Output 3 2 3 2 2 3 2 4" xfId="30458"/>
    <cellStyle name="Output 3 2 3 2 2 3 2 5" xfId="30459"/>
    <cellStyle name="Output 3 2 3 2 2 3 2 6" xfId="30460"/>
    <cellStyle name="Output 3 2 3 2 2 3 3" xfId="30461"/>
    <cellStyle name="Output 3 2 3 2 2 3 3 2" xfId="30462"/>
    <cellStyle name="Output 3 2 3 2 2 3 3 3" xfId="30463"/>
    <cellStyle name="Output 3 2 3 2 2 3 3 4" xfId="30464"/>
    <cellStyle name="Output 3 2 3 2 2 3 3 5" xfId="30465"/>
    <cellStyle name="Output 3 2 3 2 2 3 3 6" xfId="30466"/>
    <cellStyle name="Output 3 2 3 2 2 3 4" xfId="30467"/>
    <cellStyle name="Output 3 2 3 2 2 3 5" xfId="30468"/>
    <cellStyle name="Output 3 2 3 2 2 3 6" xfId="30469"/>
    <cellStyle name="Output 3 2 3 2 2 3 7" xfId="30470"/>
    <cellStyle name="Output 3 2 3 2 2 3 8" xfId="30471"/>
    <cellStyle name="Output 3 2 3 2 2 4" xfId="30472"/>
    <cellStyle name="Output 3 2 3 2 2 4 2" xfId="30473"/>
    <cellStyle name="Output 3 2 3 2 2 4 3" xfId="30474"/>
    <cellStyle name="Output 3 2 3 2 2 4 4" xfId="30475"/>
    <cellStyle name="Output 3 2 3 2 2 4 5" xfId="30476"/>
    <cellStyle name="Output 3 2 3 2 2 4 6" xfId="30477"/>
    <cellStyle name="Output 3 2 3 2 2 5" xfId="30478"/>
    <cellStyle name="Output 3 2 3 2 2 5 2" xfId="30479"/>
    <cellStyle name="Output 3 2 3 2 2 5 3" xfId="30480"/>
    <cellStyle name="Output 3 2 3 2 2 5 4" xfId="30481"/>
    <cellStyle name="Output 3 2 3 2 2 5 5" xfId="30482"/>
    <cellStyle name="Output 3 2 3 2 2 5 6" xfId="30483"/>
    <cellStyle name="Output 3 2 3 2 2 6" xfId="30484"/>
    <cellStyle name="Output 3 2 3 2 2 7" xfId="30485"/>
    <cellStyle name="Output 3 2 3 2 2 8" xfId="30486"/>
    <cellStyle name="Output 3 2 3 2 2 9" xfId="30487"/>
    <cellStyle name="Output 3 2 3 2 3" xfId="30488"/>
    <cellStyle name="Output 3 2 3 2 3 2" xfId="30489"/>
    <cellStyle name="Output 3 2 3 2 3 2 2" xfId="30490"/>
    <cellStyle name="Output 3 2 3 2 3 2 2 2" xfId="30491"/>
    <cellStyle name="Output 3 2 3 2 3 2 2 3" xfId="30492"/>
    <cellStyle name="Output 3 2 3 2 3 2 2 4" xfId="30493"/>
    <cellStyle name="Output 3 2 3 2 3 2 2 5" xfId="30494"/>
    <cellStyle name="Output 3 2 3 2 3 2 2 6" xfId="30495"/>
    <cellStyle name="Output 3 2 3 2 3 2 3" xfId="30496"/>
    <cellStyle name="Output 3 2 3 2 3 2 3 2" xfId="30497"/>
    <cellStyle name="Output 3 2 3 2 3 2 3 3" xfId="30498"/>
    <cellStyle name="Output 3 2 3 2 3 2 3 4" xfId="30499"/>
    <cellStyle name="Output 3 2 3 2 3 2 3 5" xfId="30500"/>
    <cellStyle name="Output 3 2 3 2 3 2 3 6" xfId="30501"/>
    <cellStyle name="Output 3 2 3 2 3 2 4" xfId="30502"/>
    <cellStyle name="Output 3 2 3 2 3 2 5" xfId="30503"/>
    <cellStyle name="Output 3 2 3 2 3 2 6" xfId="30504"/>
    <cellStyle name="Output 3 2 3 2 3 2 7" xfId="30505"/>
    <cellStyle name="Output 3 2 3 2 3 2 8" xfId="30506"/>
    <cellStyle name="Output 3 2 3 2 3 3" xfId="30507"/>
    <cellStyle name="Output 3 2 3 2 3 3 2" xfId="30508"/>
    <cellStyle name="Output 3 2 3 2 3 3 3" xfId="30509"/>
    <cellStyle name="Output 3 2 3 2 3 3 4" xfId="30510"/>
    <cellStyle name="Output 3 2 3 2 3 3 5" xfId="30511"/>
    <cellStyle name="Output 3 2 3 2 3 3 6" xfId="30512"/>
    <cellStyle name="Output 3 2 3 2 3 4" xfId="30513"/>
    <cellStyle name="Output 3 2 3 2 3 4 2" xfId="30514"/>
    <cellStyle name="Output 3 2 3 2 3 4 3" xfId="30515"/>
    <cellStyle name="Output 3 2 3 2 3 4 4" xfId="30516"/>
    <cellStyle name="Output 3 2 3 2 3 4 5" xfId="30517"/>
    <cellStyle name="Output 3 2 3 2 3 4 6" xfId="30518"/>
    <cellStyle name="Output 3 2 3 2 3 5" xfId="30519"/>
    <cellStyle name="Output 3 2 3 2 3 6" xfId="30520"/>
    <cellStyle name="Output 3 2 3 2 3 7" xfId="30521"/>
    <cellStyle name="Output 3 2 3 2 3 8" xfId="30522"/>
    <cellStyle name="Output 3 2 3 2 3 9" xfId="30523"/>
    <cellStyle name="Output 3 2 3 2 4" xfId="30524"/>
    <cellStyle name="Output 3 2 3 2 4 2" xfId="30525"/>
    <cellStyle name="Output 3 2 3 2 4 2 2" xfId="30526"/>
    <cellStyle name="Output 3 2 3 2 4 2 3" xfId="30527"/>
    <cellStyle name="Output 3 2 3 2 4 2 4" xfId="30528"/>
    <cellStyle name="Output 3 2 3 2 4 2 5" xfId="30529"/>
    <cellStyle name="Output 3 2 3 2 4 2 6" xfId="30530"/>
    <cellStyle name="Output 3 2 3 2 4 3" xfId="30531"/>
    <cellStyle name="Output 3 2 3 2 4 3 2" xfId="30532"/>
    <cellStyle name="Output 3 2 3 2 4 3 3" xfId="30533"/>
    <cellStyle name="Output 3 2 3 2 4 3 4" xfId="30534"/>
    <cellStyle name="Output 3 2 3 2 4 3 5" xfId="30535"/>
    <cellStyle name="Output 3 2 3 2 4 3 6" xfId="30536"/>
    <cellStyle name="Output 3 2 3 2 4 4" xfId="30537"/>
    <cellStyle name="Output 3 2 3 2 4 5" xfId="30538"/>
    <cellStyle name="Output 3 2 3 2 4 6" xfId="30539"/>
    <cellStyle name="Output 3 2 3 2 4 7" xfId="30540"/>
    <cellStyle name="Output 3 2 3 2 4 8" xfId="30541"/>
    <cellStyle name="Output 3 2 3 2 5" xfId="30542"/>
    <cellStyle name="Output 3 2 3 2 5 2" xfId="30543"/>
    <cellStyle name="Output 3 2 3 2 5 3" xfId="30544"/>
    <cellStyle name="Output 3 2 3 2 5 4" xfId="30545"/>
    <cellStyle name="Output 3 2 3 2 5 5" xfId="30546"/>
    <cellStyle name="Output 3 2 3 2 5 6" xfId="30547"/>
    <cellStyle name="Output 3 2 3 2 6" xfId="30548"/>
    <cellStyle name="Output 3 2 3 2 6 2" xfId="30549"/>
    <cellStyle name="Output 3 2 3 2 6 3" xfId="30550"/>
    <cellStyle name="Output 3 2 3 2 6 4" xfId="30551"/>
    <cellStyle name="Output 3 2 3 2 6 5" xfId="30552"/>
    <cellStyle name="Output 3 2 3 2 6 6" xfId="30553"/>
    <cellStyle name="Output 3 2 3 2 7" xfId="30554"/>
    <cellStyle name="Output 3 2 3 2 8" xfId="30555"/>
    <cellStyle name="Output 3 2 3 2 9" xfId="30556"/>
    <cellStyle name="Output 3 2 3 3" xfId="30557"/>
    <cellStyle name="Output 3 2 3 3 10" xfId="30558"/>
    <cellStyle name="Output 3 2 3 3 2" xfId="30559"/>
    <cellStyle name="Output 3 2 3 3 2 2" xfId="30560"/>
    <cellStyle name="Output 3 2 3 3 2 2 2" xfId="30561"/>
    <cellStyle name="Output 3 2 3 3 2 2 2 2" xfId="30562"/>
    <cellStyle name="Output 3 2 3 3 2 2 2 3" xfId="30563"/>
    <cellStyle name="Output 3 2 3 3 2 2 2 4" xfId="30564"/>
    <cellStyle name="Output 3 2 3 3 2 2 2 5" xfId="30565"/>
    <cellStyle name="Output 3 2 3 3 2 2 2 6" xfId="30566"/>
    <cellStyle name="Output 3 2 3 3 2 2 3" xfId="30567"/>
    <cellStyle name="Output 3 2 3 3 2 2 3 2" xfId="30568"/>
    <cellStyle name="Output 3 2 3 3 2 2 3 3" xfId="30569"/>
    <cellStyle name="Output 3 2 3 3 2 2 3 4" xfId="30570"/>
    <cellStyle name="Output 3 2 3 3 2 2 3 5" xfId="30571"/>
    <cellStyle name="Output 3 2 3 3 2 2 3 6" xfId="30572"/>
    <cellStyle name="Output 3 2 3 3 2 2 4" xfId="30573"/>
    <cellStyle name="Output 3 2 3 3 2 2 5" xfId="30574"/>
    <cellStyle name="Output 3 2 3 3 2 2 6" xfId="30575"/>
    <cellStyle name="Output 3 2 3 3 2 2 7" xfId="30576"/>
    <cellStyle name="Output 3 2 3 3 2 2 8" xfId="30577"/>
    <cellStyle name="Output 3 2 3 3 2 3" xfId="30578"/>
    <cellStyle name="Output 3 2 3 3 2 3 2" xfId="30579"/>
    <cellStyle name="Output 3 2 3 3 2 3 3" xfId="30580"/>
    <cellStyle name="Output 3 2 3 3 2 3 4" xfId="30581"/>
    <cellStyle name="Output 3 2 3 3 2 3 5" xfId="30582"/>
    <cellStyle name="Output 3 2 3 3 2 3 6" xfId="30583"/>
    <cellStyle name="Output 3 2 3 3 2 4" xfId="30584"/>
    <cellStyle name="Output 3 2 3 3 2 4 2" xfId="30585"/>
    <cellStyle name="Output 3 2 3 3 2 4 3" xfId="30586"/>
    <cellStyle name="Output 3 2 3 3 2 4 4" xfId="30587"/>
    <cellStyle name="Output 3 2 3 3 2 4 5" xfId="30588"/>
    <cellStyle name="Output 3 2 3 3 2 4 6" xfId="30589"/>
    <cellStyle name="Output 3 2 3 3 2 5" xfId="30590"/>
    <cellStyle name="Output 3 2 3 3 2 6" xfId="30591"/>
    <cellStyle name="Output 3 2 3 3 2 7" xfId="30592"/>
    <cellStyle name="Output 3 2 3 3 2 8" xfId="30593"/>
    <cellStyle name="Output 3 2 3 3 2 9" xfId="30594"/>
    <cellStyle name="Output 3 2 3 3 3" xfId="30595"/>
    <cellStyle name="Output 3 2 3 3 3 2" xfId="30596"/>
    <cellStyle name="Output 3 2 3 3 3 2 2" xfId="30597"/>
    <cellStyle name="Output 3 2 3 3 3 2 3" xfId="30598"/>
    <cellStyle name="Output 3 2 3 3 3 2 4" xfId="30599"/>
    <cellStyle name="Output 3 2 3 3 3 2 5" xfId="30600"/>
    <cellStyle name="Output 3 2 3 3 3 2 6" xfId="30601"/>
    <cellStyle name="Output 3 2 3 3 3 3" xfId="30602"/>
    <cellStyle name="Output 3 2 3 3 3 3 2" xfId="30603"/>
    <cellStyle name="Output 3 2 3 3 3 3 3" xfId="30604"/>
    <cellStyle name="Output 3 2 3 3 3 3 4" xfId="30605"/>
    <cellStyle name="Output 3 2 3 3 3 3 5" xfId="30606"/>
    <cellStyle name="Output 3 2 3 3 3 3 6" xfId="30607"/>
    <cellStyle name="Output 3 2 3 3 3 4" xfId="30608"/>
    <cellStyle name="Output 3 2 3 3 3 5" xfId="30609"/>
    <cellStyle name="Output 3 2 3 3 3 6" xfId="30610"/>
    <cellStyle name="Output 3 2 3 3 3 7" xfId="30611"/>
    <cellStyle name="Output 3 2 3 3 3 8" xfId="30612"/>
    <cellStyle name="Output 3 2 3 3 4" xfId="30613"/>
    <cellStyle name="Output 3 2 3 3 4 2" xfId="30614"/>
    <cellStyle name="Output 3 2 3 3 4 3" xfId="30615"/>
    <cellStyle name="Output 3 2 3 3 4 4" xfId="30616"/>
    <cellStyle name="Output 3 2 3 3 4 5" xfId="30617"/>
    <cellStyle name="Output 3 2 3 3 4 6" xfId="30618"/>
    <cellStyle name="Output 3 2 3 3 5" xfId="30619"/>
    <cellStyle name="Output 3 2 3 3 5 2" xfId="30620"/>
    <cellStyle name="Output 3 2 3 3 5 3" xfId="30621"/>
    <cellStyle name="Output 3 2 3 3 5 4" xfId="30622"/>
    <cellStyle name="Output 3 2 3 3 5 5" xfId="30623"/>
    <cellStyle name="Output 3 2 3 3 5 6" xfId="30624"/>
    <cellStyle name="Output 3 2 3 3 6" xfId="30625"/>
    <cellStyle name="Output 3 2 3 3 7" xfId="30626"/>
    <cellStyle name="Output 3 2 3 3 8" xfId="30627"/>
    <cellStyle name="Output 3 2 3 3 9" xfId="30628"/>
    <cellStyle name="Output 3 2 3 4" xfId="30629"/>
    <cellStyle name="Output 3 2 3 4 2" xfId="30630"/>
    <cellStyle name="Output 3 2 3 4 2 2" xfId="30631"/>
    <cellStyle name="Output 3 2 3 4 2 2 2" xfId="30632"/>
    <cellStyle name="Output 3 2 3 4 2 2 3" xfId="30633"/>
    <cellStyle name="Output 3 2 3 4 2 2 4" xfId="30634"/>
    <cellStyle name="Output 3 2 3 4 2 2 5" xfId="30635"/>
    <cellStyle name="Output 3 2 3 4 2 2 6" xfId="30636"/>
    <cellStyle name="Output 3 2 3 4 2 3" xfId="30637"/>
    <cellStyle name="Output 3 2 3 4 2 3 2" xfId="30638"/>
    <cellStyle name="Output 3 2 3 4 2 3 3" xfId="30639"/>
    <cellStyle name="Output 3 2 3 4 2 3 4" xfId="30640"/>
    <cellStyle name="Output 3 2 3 4 2 3 5" xfId="30641"/>
    <cellStyle name="Output 3 2 3 4 2 3 6" xfId="30642"/>
    <cellStyle name="Output 3 2 3 4 2 4" xfId="30643"/>
    <cellStyle name="Output 3 2 3 4 2 5" xfId="30644"/>
    <cellStyle name="Output 3 2 3 4 2 6" xfId="30645"/>
    <cellStyle name="Output 3 2 3 4 2 7" xfId="30646"/>
    <cellStyle name="Output 3 2 3 4 2 8" xfId="30647"/>
    <cellStyle name="Output 3 2 3 4 3" xfId="30648"/>
    <cellStyle name="Output 3 2 3 4 3 2" xfId="30649"/>
    <cellStyle name="Output 3 2 3 4 3 3" xfId="30650"/>
    <cellStyle name="Output 3 2 3 4 3 4" xfId="30651"/>
    <cellStyle name="Output 3 2 3 4 3 5" xfId="30652"/>
    <cellStyle name="Output 3 2 3 4 3 6" xfId="30653"/>
    <cellStyle name="Output 3 2 3 4 4" xfId="30654"/>
    <cellStyle name="Output 3 2 3 4 4 2" xfId="30655"/>
    <cellStyle name="Output 3 2 3 4 4 3" xfId="30656"/>
    <cellStyle name="Output 3 2 3 4 4 4" xfId="30657"/>
    <cellStyle name="Output 3 2 3 4 4 5" xfId="30658"/>
    <cellStyle name="Output 3 2 3 4 4 6" xfId="30659"/>
    <cellStyle name="Output 3 2 3 4 5" xfId="30660"/>
    <cellStyle name="Output 3 2 3 4 6" xfId="30661"/>
    <cellStyle name="Output 3 2 3 4 7" xfId="30662"/>
    <cellStyle name="Output 3 2 3 4 8" xfId="30663"/>
    <cellStyle name="Output 3 2 3 4 9" xfId="30664"/>
    <cellStyle name="Output 3 2 3 5" xfId="30665"/>
    <cellStyle name="Output 3 2 3 5 2" xfId="30666"/>
    <cellStyle name="Output 3 2 3 5 2 2" xfId="30667"/>
    <cellStyle name="Output 3 2 3 5 2 3" xfId="30668"/>
    <cellStyle name="Output 3 2 3 5 2 4" xfId="30669"/>
    <cellStyle name="Output 3 2 3 5 2 5" xfId="30670"/>
    <cellStyle name="Output 3 2 3 5 2 6" xfId="30671"/>
    <cellStyle name="Output 3 2 3 5 3" xfId="30672"/>
    <cellStyle name="Output 3 2 3 5 3 2" xfId="30673"/>
    <cellStyle name="Output 3 2 3 5 3 3" xfId="30674"/>
    <cellStyle name="Output 3 2 3 5 3 4" xfId="30675"/>
    <cellStyle name="Output 3 2 3 5 3 5" xfId="30676"/>
    <cellStyle name="Output 3 2 3 5 3 6" xfId="30677"/>
    <cellStyle name="Output 3 2 3 5 4" xfId="30678"/>
    <cellStyle name="Output 3 2 3 5 5" xfId="30679"/>
    <cellStyle name="Output 3 2 3 5 6" xfId="30680"/>
    <cellStyle name="Output 3 2 3 5 7" xfId="30681"/>
    <cellStyle name="Output 3 2 3 5 8" xfId="30682"/>
    <cellStyle name="Output 3 2 3 6" xfId="30683"/>
    <cellStyle name="Output 3 2 3 6 2" xfId="30684"/>
    <cellStyle name="Output 3 2 3 6 3" xfId="30685"/>
    <cellStyle name="Output 3 2 3 6 4" xfId="30686"/>
    <cellStyle name="Output 3 2 3 6 5" xfId="30687"/>
    <cellStyle name="Output 3 2 3 6 6" xfId="30688"/>
    <cellStyle name="Output 3 2 3 7" xfId="30689"/>
    <cellStyle name="Output 3 2 3 7 2" xfId="30690"/>
    <cellStyle name="Output 3 2 3 7 3" xfId="30691"/>
    <cellStyle name="Output 3 2 3 7 4" xfId="30692"/>
    <cellStyle name="Output 3 2 3 7 5" xfId="30693"/>
    <cellStyle name="Output 3 2 3 7 6" xfId="30694"/>
    <cellStyle name="Output 3 2 3 8" xfId="30695"/>
    <cellStyle name="Output 3 2 3 9" xfId="30696"/>
    <cellStyle name="Output 3 2 4" xfId="30697"/>
    <cellStyle name="Output 3 2 4 10" xfId="30698"/>
    <cellStyle name="Output 3 2 4 11" xfId="30699"/>
    <cellStyle name="Output 3 2 4 2" xfId="30700"/>
    <cellStyle name="Output 3 2 4 2 10" xfId="30701"/>
    <cellStyle name="Output 3 2 4 2 2" xfId="30702"/>
    <cellStyle name="Output 3 2 4 2 2 2" xfId="30703"/>
    <cellStyle name="Output 3 2 4 2 2 2 2" xfId="30704"/>
    <cellStyle name="Output 3 2 4 2 2 2 2 2" xfId="30705"/>
    <cellStyle name="Output 3 2 4 2 2 2 2 3" xfId="30706"/>
    <cellStyle name="Output 3 2 4 2 2 2 2 4" xfId="30707"/>
    <cellStyle name="Output 3 2 4 2 2 2 2 5" xfId="30708"/>
    <cellStyle name="Output 3 2 4 2 2 2 2 6" xfId="30709"/>
    <cellStyle name="Output 3 2 4 2 2 2 3" xfId="30710"/>
    <cellStyle name="Output 3 2 4 2 2 2 3 2" xfId="30711"/>
    <cellStyle name="Output 3 2 4 2 2 2 3 3" xfId="30712"/>
    <cellStyle name="Output 3 2 4 2 2 2 3 4" xfId="30713"/>
    <cellStyle name="Output 3 2 4 2 2 2 3 5" xfId="30714"/>
    <cellStyle name="Output 3 2 4 2 2 2 3 6" xfId="30715"/>
    <cellStyle name="Output 3 2 4 2 2 2 4" xfId="30716"/>
    <cellStyle name="Output 3 2 4 2 2 2 5" xfId="30717"/>
    <cellStyle name="Output 3 2 4 2 2 2 6" xfId="30718"/>
    <cellStyle name="Output 3 2 4 2 2 2 7" xfId="30719"/>
    <cellStyle name="Output 3 2 4 2 2 2 8" xfId="30720"/>
    <cellStyle name="Output 3 2 4 2 2 3" xfId="30721"/>
    <cellStyle name="Output 3 2 4 2 2 3 2" xfId="30722"/>
    <cellStyle name="Output 3 2 4 2 2 3 3" xfId="30723"/>
    <cellStyle name="Output 3 2 4 2 2 3 4" xfId="30724"/>
    <cellStyle name="Output 3 2 4 2 2 3 5" xfId="30725"/>
    <cellStyle name="Output 3 2 4 2 2 3 6" xfId="30726"/>
    <cellStyle name="Output 3 2 4 2 2 4" xfId="30727"/>
    <cellStyle name="Output 3 2 4 2 2 4 2" xfId="30728"/>
    <cellStyle name="Output 3 2 4 2 2 4 3" xfId="30729"/>
    <cellStyle name="Output 3 2 4 2 2 4 4" xfId="30730"/>
    <cellStyle name="Output 3 2 4 2 2 4 5" xfId="30731"/>
    <cellStyle name="Output 3 2 4 2 2 4 6" xfId="30732"/>
    <cellStyle name="Output 3 2 4 2 2 5" xfId="30733"/>
    <cellStyle name="Output 3 2 4 2 2 6" xfId="30734"/>
    <cellStyle name="Output 3 2 4 2 2 7" xfId="30735"/>
    <cellStyle name="Output 3 2 4 2 2 8" xfId="30736"/>
    <cellStyle name="Output 3 2 4 2 2 9" xfId="30737"/>
    <cellStyle name="Output 3 2 4 2 3" xfId="30738"/>
    <cellStyle name="Output 3 2 4 2 3 2" xfId="30739"/>
    <cellStyle name="Output 3 2 4 2 3 2 2" xfId="30740"/>
    <cellStyle name="Output 3 2 4 2 3 2 3" xfId="30741"/>
    <cellStyle name="Output 3 2 4 2 3 2 4" xfId="30742"/>
    <cellStyle name="Output 3 2 4 2 3 2 5" xfId="30743"/>
    <cellStyle name="Output 3 2 4 2 3 2 6" xfId="30744"/>
    <cellStyle name="Output 3 2 4 2 3 3" xfId="30745"/>
    <cellStyle name="Output 3 2 4 2 3 3 2" xfId="30746"/>
    <cellStyle name="Output 3 2 4 2 3 3 3" xfId="30747"/>
    <cellStyle name="Output 3 2 4 2 3 3 4" xfId="30748"/>
    <cellStyle name="Output 3 2 4 2 3 3 5" xfId="30749"/>
    <cellStyle name="Output 3 2 4 2 3 3 6" xfId="30750"/>
    <cellStyle name="Output 3 2 4 2 3 4" xfId="30751"/>
    <cellStyle name="Output 3 2 4 2 3 5" xfId="30752"/>
    <cellStyle name="Output 3 2 4 2 3 6" xfId="30753"/>
    <cellStyle name="Output 3 2 4 2 3 7" xfId="30754"/>
    <cellStyle name="Output 3 2 4 2 3 8" xfId="30755"/>
    <cellStyle name="Output 3 2 4 2 4" xfId="30756"/>
    <cellStyle name="Output 3 2 4 2 4 2" xfId="30757"/>
    <cellStyle name="Output 3 2 4 2 4 3" xfId="30758"/>
    <cellStyle name="Output 3 2 4 2 4 4" xfId="30759"/>
    <cellStyle name="Output 3 2 4 2 4 5" xfId="30760"/>
    <cellStyle name="Output 3 2 4 2 4 6" xfId="30761"/>
    <cellStyle name="Output 3 2 4 2 5" xfId="30762"/>
    <cellStyle name="Output 3 2 4 2 5 2" xfId="30763"/>
    <cellStyle name="Output 3 2 4 2 5 3" xfId="30764"/>
    <cellStyle name="Output 3 2 4 2 5 4" xfId="30765"/>
    <cellStyle name="Output 3 2 4 2 5 5" xfId="30766"/>
    <cellStyle name="Output 3 2 4 2 5 6" xfId="30767"/>
    <cellStyle name="Output 3 2 4 2 6" xfId="30768"/>
    <cellStyle name="Output 3 2 4 2 7" xfId="30769"/>
    <cellStyle name="Output 3 2 4 2 8" xfId="30770"/>
    <cellStyle name="Output 3 2 4 2 9" xfId="30771"/>
    <cellStyle name="Output 3 2 4 3" xfId="30772"/>
    <cellStyle name="Output 3 2 4 3 2" xfId="30773"/>
    <cellStyle name="Output 3 2 4 3 2 2" xfId="30774"/>
    <cellStyle name="Output 3 2 4 3 2 2 2" xfId="30775"/>
    <cellStyle name="Output 3 2 4 3 2 2 3" xfId="30776"/>
    <cellStyle name="Output 3 2 4 3 2 2 4" xfId="30777"/>
    <cellStyle name="Output 3 2 4 3 2 2 5" xfId="30778"/>
    <cellStyle name="Output 3 2 4 3 2 2 6" xfId="30779"/>
    <cellStyle name="Output 3 2 4 3 2 3" xfId="30780"/>
    <cellStyle name="Output 3 2 4 3 2 3 2" xfId="30781"/>
    <cellStyle name="Output 3 2 4 3 2 3 3" xfId="30782"/>
    <cellStyle name="Output 3 2 4 3 2 3 4" xfId="30783"/>
    <cellStyle name="Output 3 2 4 3 2 3 5" xfId="30784"/>
    <cellStyle name="Output 3 2 4 3 2 3 6" xfId="30785"/>
    <cellStyle name="Output 3 2 4 3 2 4" xfId="30786"/>
    <cellStyle name="Output 3 2 4 3 2 5" xfId="30787"/>
    <cellStyle name="Output 3 2 4 3 2 6" xfId="30788"/>
    <cellStyle name="Output 3 2 4 3 2 7" xfId="30789"/>
    <cellStyle name="Output 3 2 4 3 2 8" xfId="30790"/>
    <cellStyle name="Output 3 2 4 3 3" xfId="30791"/>
    <cellStyle name="Output 3 2 4 3 3 2" xfId="30792"/>
    <cellStyle name="Output 3 2 4 3 3 3" xfId="30793"/>
    <cellStyle name="Output 3 2 4 3 3 4" xfId="30794"/>
    <cellStyle name="Output 3 2 4 3 3 5" xfId="30795"/>
    <cellStyle name="Output 3 2 4 3 3 6" xfId="30796"/>
    <cellStyle name="Output 3 2 4 3 4" xfId="30797"/>
    <cellStyle name="Output 3 2 4 3 4 2" xfId="30798"/>
    <cellStyle name="Output 3 2 4 3 4 3" xfId="30799"/>
    <cellStyle name="Output 3 2 4 3 4 4" xfId="30800"/>
    <cellStyle name="Output 3 2 4 3 4 5" xfId="30801"/>
    <cellStyle name="Output 3 2 4 3 4 6" xfId="30802"/>
    <cellStyle name="Output 3 2 4 3 5" xfId="30803"/>
    <cellStyle name="Output 3 2 4 3 6" xfId="30804"/>
    <cellStyle name="Output 3 2 4 3 7" xfId="30805"/>
    <cellStyle name="Output 3 2 4 3 8" xfId="30806"/>
    <cellStyle name="Output 3 2 4 3 9" xfId="30807"/>
    <cellStyle name="Output 3 2 4 4" xfId="30808"/>
    <cellStyle name="Output 3 2 4 4 2" xfId="30809"/>
    <cellStyle name="Output 3 2 4 4 2 2" xfId="30810"/>
    <cellStyle name="Output 3 2 4 4 2 3" xfId="30811"/>
    <cellStyle name="Output 3 2 4 4 2 4" xfId="30812"/>
    <cellStyle name="Output 3 2 4 4 2 5" xfId="30813"/>
    <cellStyle name="Output 3 2 4 4 2 6" xfId="30814"/>
    <cellStyle name="Output 3 2 4 4 3" xfId="30815"/>
    <cellStyle name="Output 3 2 4 4 3 2" xfId="30816"/>
    <cellStyle name="Output 3 2 4 4 3 3" xfId="30817"/>
    <cellStyle name="Output 3 2 4 4 3 4" xfId="30818"/>
    <cellStyle name="Output 3 2 4 4 3 5" xfId="30819"/>
    <cellStyle name="Output 3 2 4 4 3 6" xfId="30820"/>
    <cellStyle name="Output 3 2 4 4 4" xfId="30821"/>
    <cellStyle name="Output 3 2 4 4 5" xfId="30822"/>
    <cellStyle name="Output 3 2 4 4 6" xfId="30823"/>
    <cellStyle name="Output 3 2 4 4 7" xfId="30824"/>
    <cellStyle name="Output 3 2 4 4 8" xfId="30825"/>
    <cellStyle name="Output 3 2 4 5" xfId="30826"/>
    <cellStyle name="Output 3 2 4 5 2" xfId="30827"/>
    <cellStyle name="Output 3 2 4 5 3" xfId="30828"/>
    <cellStyle name="Output 3 2 4 5 4" xfId="30829"/>
    <cellStyle name="Output 3 2 4 5 5" xfId="30830"/>
    <cellStyle name="Output 3 2 4 5 6" xfId="30831"/>
    <cellStyle name="Output 3 2 4 6" xfId="30832"/>
    <cellStyle name="Output 3 2 4 6 2" xfId="30833"/>
    <cellStyle name="Output 3 2 4 6 3" xfId="30834"/>
    <cellStyle name="Output 3 2 4 6 4" xfId="30835"/>
    <cellStyle name="Output 3 2 4 6 5" xfId="30836"/>
    <cellStyle name="Output 3 2 4 6 6" xfId="30837"/>
    <cellStyle name="Output 3 2 4 7" xfId="30838"/>
    <cellStyle name="Output 3 2 4 8" xfId="30839"/>
    <cellStyle name="Output 3 2 4 9" xfId="30840"/>
    <cellStyle name="Output 3 2 5" xfId="30841"/>
    <cellStyle name="Output 3 2 5 10" xfId="30842"/>
    <cellStyle name="Output 3 2 5 2" xfId="30843"/>
    <cellStyle name="Output 3 2 5 2 2" xfId="30844"/>
    <cellStyle name="Output 3 2 5 2 2 2" xfId="30845"/>
    <cellStyle name="Output 3 2 5 2 2 2 2" xfId="30846"/>
    <cellStyle name="Output 3 2 5 2 2 2 3" xfId="30847"/>
    <cellStyle name="Output 3 2 5 2 2 2 4" xfId="30848"/>
    <cellStyle name="Output 3 2 5 2 2 2 5" xfId="30849"/>
    <cellStyle name="Output 3 2 5 2 2 2 6" xfId="30850"/>
    <cellStyle name="Output 3 2 5 2 2 3" xfId="30851"/>
    <cellStyle name="Output 3 2 5 2 2 3 2" xfId="30852"/>
    <cellStyle name="Output 3 2 5 2 2 3 3" xfId="30853"/>
    <cellStyle name="Output 3 2 5 2 2 3 4" xfId="30854"/>
    <cellStyle name="Output 3 2 5 2 2 3 5" xfId="30855"/>
    <cellStyle name="Output 3 2 5 2 2 3 6" xfId="30856"/>
    <cellStyle name="Output 3 2 5 2 2 4" xfId="30857"/>
    <cellStyle name="Output 3 2 5 2 2 5" xfId="30858"/>
    <cellStyle name="Output 3 2 5 2 2 6" xfId="30859"/>
    <cellStyle name="Output 3 2 5 2 2 7" xfId="30860"/>
    <cellStyle name="Output 3 2 5 2 2 8" xfId="30861"/>
    <cellStyle name="Output 3 2 5 2 3" xfId="30862"/>
    <cellStyle name="Output 3 2 5 2 3 2" xfId="30863"/>
    <cellStyle name="Output 3 2 5 2 3 3" xfId="30864"/>
    <cellStyle name="Output 3 2 5 2 3 4" xfId="30865"/>
    <cellStyle name="Output 3 2 5 2 3 5" xfId="30866"/>
    <cellStyle name="Output 3 2 5 2 3 6" xfId="30867"/>
    <cellStyle name="Output 3 2 5 2 4" xfId="30868"/>
    <cellStyle name="Output 3 2 5 2 4 2" xfId="30869"/>
    <cellStyle name="Output 3 2 5 2 4 3" xfId="30870"/>
    <cellStyle name="Output 3 2 5 2 4 4" xfId="30871"/>
    <cellStyle name="Output 3 2 5 2 4 5" xfId="30872"/>
    <cellStyle name="Output 3 2 5 2 4 6" xfId="30873"/>
    <cellStyle name="Output 3 2 5 2 5" xfId="30874"/>
    <cellStyle name="Output 3 2 5 2 6" xfId="30875"/>
    <cellStyle name="Output 3 2 5 2 7" xfId="30876"/>
    <cellStyle name="Output 3 2 5 2 8" xfId="30877"/>
    <cellStyle name="Output 3 2 5 2 9" xfId="30878"/>
    <cellStyle name="Output 3 2 5 3" xfId="30879"/>
    <cellStyle name="Output 3 2 5 3 2" xfId="30880"/>
    <cellStyle name="Output 3 2 5 3 2 2" xfId="30881"/>
    <cellStyle name="Output 3 2 5 3 2 3" xfId="30882"/>
    <cellStyle name="Output 3 2 5 3 2 4" xfId="30883"/>
    <cellStyle name="Output 3 2 5 3 2 5" xfId="30884"/>
    <cellStyle name="Output 3 2 5 3 2 6" xfId="30885"/>
    <cellStyle name="Output 3 2 5 3 3" xfId="30886"/>
    <cellStyle name="Output 3 2 5 3 3 2" xfId="30887"/>
    <cellStyle name="Output 3 2 5 3 3 3" xfId="30888"/>
    <cellStyle name="Output 3 2 5 3 3 4" xfId="30889"/>
    <cellStyle name="Output 3 2 5 3 3 5" xfId="30890"/>
    <cellStyle name="Output 3 2 5 3 3 6" xfId="30891"/>
    <cellStyle name="Output 3 2 5 3 4" xfId="30892"/>
    <cellStyle name="Output 3 2 5 3 5" xfId="30893"/>
    <cellStyle name="Output 3 2 5 3 6" xfId="30894"/>
    <cellStyle name="Output 3 2 5 3 7" xfId="30895"/>
    <cellStyle name="Output 3 2 5 3 8" xfId="30896"/>
    <cellStyle name="Output 3 2 5 4" xfId="30897"/>
    <cellStyle name="Output 3 2 5 4 2" xfId="30898"/>
    <cellStyle name="Output 3 2 5 4 3" xfId="30899"/>
    <cellStyle name="Output 3 2 5 4 4" xfId="30900"/>
    <cellStyle name="Output 3 2 5 4 5" xfId="30901"/>
    <cellStyle name="Output 3 2 5 4 6" xfId="30902"/>
    <cellStyle name="Output 3 2 5 5" xfId="30903"/>
    <cellStyle name="Output 3 2 5 5 2" xfId="30904"/>
    <cellStyle name="Output 3 2 5 5 3" xfId="30905"/>
    <cellStyle name="Output 3 2 5 5 4" xfId="30906"/>
    <cellStyle name="Output 3 2 5 5 5" xfId="30907"/>
    <cellStyle name="Output 3 2 5 5 6" xfId="30908"/>
    <cellStyle name="Output 3 2 5 6" xfId="30909"/>
    <cellStyle name="Output 3 2 5 7" xfId="30910"/>
    <cellStyle name="Output 3 2 5 8" xfId="30911"/>
    <cellStyle name="Output 3 2 5 9" xfId="30912"/>
    <cellStyle name="Output 3 2 6" xfId="30913"/>
    <cellStyle name="Output 3 2 6 2" xfId="30914"/>
    <cellStyle name="Output 3 2 6 2 2" xfId="30915"/>
    <cellStyle name="Output 3 2 6 2 2 2" xfId="30916"/>
    <cellStyle name="Output 3 2 6 2 2 3" xfId="30917"/>
    <cellStyle name="Output 3 2 6 2 2 4" xfId="30918"/>
    <cellStyle name="Output 3 2 6 2 2 5" xfId="30919"/>
    <cellStyle name="Output 3 2 6 2 2 6" xfId="30920"/>
    <cellStyle name="Output 3 2 6 2 3" xfId="30921"/>
    <cellStyle name="Output 3 2 6 2 3 2" xfId="30922"/>
    <cellStyle name="Output 3 2 6 2 3 3" xfId="30923"/>
    <cellStyle name="Output 3 2 6 2 3 4" xfId="30924"/>
    <cellStyle name="Output 3 2 6 2 3 5" xfId="30925"/>
    <cellStyle name="Output 3 2 6 2 3 6" xfId="30926"/>
    <cellStyle name="Output 3 2 6 2 4" xfId="30927"/>
    <cellStyle name="Output 3 2 6 2 5" xfId="30928"/>
    <cellStyle name="Output 3 2 6 2 6" xfId="30929"/>
    <cellStyle name="Output 3 2 6 2 7" xfId="30930"/>
    <cellStyle name="Output 3 2 6 2 8" xfId="30931"/>
    <cellStyle name="Output 3 2 6 3" xfId="30932"/>
    <cellStyle name="Output 3 2 6 3 2" xfId="30933"/>
    <cellStyle name="Output 3 2 6 3 3" xfId="30934"/>
    <cellStyle name="Output 3 2 6 3 4" xfId="30935"/>
    <cellStyle name="Output 3 2 6 3 5" xfId="30936"/>
    <cellStyle name="Output 3 2 6 3 6" xfId="30937"/>
    <cellStyle name="Output 3 2 6 4" xfId="30938"/>
    <cellStyle name="Output 3 2 6 4 2" xfId="30939"/>
    <cellStyle name="Output 3 2 6 4 3" xfId="30940"/>
    <cellStyle name="Output 3 2 6 4 4" xfId="30941"/>
    <cellStyle name="Output 3 2 6 4 5" xfId="30942"/>
    <cellStyle name="Output 3 2 6 4 6" xfId="30943"/>
    <cellStyle name="Output 3 2 6 5" xfId="30944"/>
    <cellStyle name="Output 3 2 6 6" xfId="30945"/>
    <cellStyle name="Output 3 2 6 7" xfId="30946"/>
    <cellStyle name="Output 3 2 6 8" xfId="30947"/>
    <cellStyle name="Output 3 2 6 9" xfId="30948"/>
    <cellStyle name="Output 3 2 7" xfId="30949"/>
    <cellStyle name="Output 3 2 7 2" xfId="30950"/>
    <cellStyle name="Output 3 2 7 2 2" xfId="30951"/>
    <cellStyle name="Output 3 2 7 2 3" xfId="30952"/>
    <cellStyle name="Output 3 2 7 2 4" xfId="30953"/>
    <cellStyle name="Output 3 2 7 2 5" xfId="30954"/>
    <cellStyle name="Output 3 2 7 2 6" xfId="30955"/>
    <cellStyle name="Output 3 2 7 3" xfId="30956"/>
    <cellStyle name="Output 3 2 7 3 2" xfId="30957"/>
    <cellStyle name="Output 3 2 7 3 3" xfId="30958"/>
    <cellStyle name="Output 3 2 7 3 4" xfId="30959"/>
    <cellStyle name="Output 3 2 7 3 5" xfId="30960"/>
    <cellStyle name="Output 3 2 7 3 6" xfId="30961"/>
    <cellStyle name="Output 3 2 7 4" xfId="30962"/>
    <cellStyle name="Output 3 2 7 5" xfId="30963"/>
    <cellStyle name="Output 3 2 7 6" xfId="30964"/>
    <cellStyle name="Output 3 2 7 7" xfId="30965"/>
    <cellStyle name="Output 3 2 7 8" xfId="30966"/>
    <cellStyle name="Output 3 2 8" xfId="30967"/>
    <cellStyle name="Output 3 2 8 2" xfId="30968"/>
    <cellStyle name="Output 3 2 8 3" xfId="30969"/>
    <cellStyle name="Output 3 2 8 4" xfId="30970"/>
    <cellStyle name="Output 3 2 8 5" xfId="30971"/>
    <cellStyle name="Output 3 2 8 6" xfId="30972"/>
    <cellStyle name="Output 3 2 9" xfId="30973"/>
    <cellStyle name="Output 3 2 9 2" xfId="30974"/>
    <cellStyle name="Output 3 2 9 3" xfId="30975"/>
    <cellStyle name="Output 3 2 9 4" xfId="30976"/>
    <cellStyle name="Output 3 2 9 5" xfId="30977"/>
    <cellStyle name="Output 3 2 9 6" xfId="30978"/>
    <cellStyle name="Output 3 3" xfId="30979"/>
    <cellStyle name="Output 3 3 10" xfId="30980"/>
    <cellStyle name="Output 3 3 11" xfId="30981"/>
    <cellStyle name="Output 3 3 12" xfId="30982"/>
    <cellStyle name="Output 3 3 13" xfId="30983"/>
    <cellStyle name="Output 3 3 14" xfId="30984"/>
    <cellStyle name="Output 3 3 2" xfId="30985"/>
    <cellStyle name="Output 3 3 2 10" xfId="30986"/>
    <cellStyle name="Output 3 3 2 11" xfId="30987"/>
    <cellStyle name="Output 3 3 2 12" xfId="30988"/>
    <cellStyle name="Output 3 3 2 13" xfId="30989"/>
    <cellStyle name="Output 3 3 2 2" xfId="30990"/>
    <cellStyle name="Output 3 3 2 2 10" xfId="30991"/>
    <cellStyle name="Output 3 3 2 2 11" xfId="30992"/>
    <cellStyle name="Output 3 3 2 2 12" xfId="30993"/>
    <cellStyle name="Output 3 3 2 2 2" xfId="30994"/>
    <cellStyle name="Output 3 3 2 2 2 10" xfId="30995"/>
    <cellStyle name="Output 3 3 2 2 2 11" xfId="30996"/>
    <cellStyle name="Output 3 3 2 2 2 2" xfId="30997"/>
    <cellStyle name="Output 3 3 2 2 2 2 10" xfId="30998"/>
    <cellStyle name="Output 3 3 2 2 2 2 2" xfId="30999"/>
    <cellStyle name="Output 3 3 2 2 2 2 2 2" xfId="31000"/>
    <cellStyle name="Output 3 3 2 2 2 2 2 2 2" xfId="31001"/>
    <cellStyle name="Output 3 3 2 2 2 2 2 2 2 2" xfId="31002"/>
    <cellStyle name="Output 3 3 2 2 2 2 2 2 2 3" xfId="31003"/>
    <cellStyle name="Output 3 3 2 2 2 2 2 2 2 4" xfId="31004"/>
    <cellStyle name="Output 3 3 2 2 2 2 2 2 2 5" xfId="31005"/>
    <cellStyle name="Output 3 3 2 2 2 2 2 2 2 6" xfId="31006"/>
    <cellStyle name="Output 3 3 2 2 2 2 2 2 3" xfId="31007"/>
    <cellStyle name="Output 3 3 2 2 2 2 2 2 3 2" xfId="31008"/>
    <cellStyle name="Output 3 3 2 2 2 2 2 2 3 3" xfId="31009"/>
    <cellStyle name="Output 3 3 2 2 2 2 2 2 3 4" xfId="31010"/>
    <cellStyle name="Output 3 3 2 2 2 2 2 2 3 5" xfId="31011"/>
    <cellStyle name="Output 3 3 2 2 2 2 2 2 3 6" xfId="31012"/>
    <cellStyle name="Output 3 3 2 2 2 2 2 2 4" xfId="31013"/>
    <cellStyle name="Output 3 3 2 2 2 2 2 2 5" xfId="31014"/>
    <cellStyle name="Output 3 3 2 2 2 2 2 2 6" xfId="31015"/>
    <cellStyle name="Output 3 3 2 2 2 2 2 2 7" xfId="31016"/>
    <cellStyle name="Output 3 3 2 2 2 2 2 2 8" xfId="31017"/>
    <cellStyle name="Output 3 3 2 2 2 2 2 3" xfId="31018"/>
    <cellStyle name="Output 3 3 2 2 2 2 2 3 2" xfId="31019"/>
    <cellStyle name="Output 3 3 2 2 2 2 2 3 3" xfId="31020"/>
    <cellStyle name="Output 3 3 2 2 2 2 2 3 4" xfId="31021"/>
    <cellStyle name="Output 3 3 2 2 2 2 2 3 5" xfId="31022"/>
    <cellStyle name="Output 3 3 2 2 2 2 2 3 6" xfId="31023"/>
    <cellStyle name="Output 3 3 2 2 2 2 2 4" xfId="31024"/>
    <cellStyle name="Output 3 3 2 2 2 2 2 4 2" xfId="31025"/>
    <cellStyle name="Output 3 3 2 2 2 2 2 4 3" xfId="31026"/>
    <cellStyle name="Output 3 3 2 2 2 2 2 4 4" xfId="31027"/>
    <cellStyle name="Output 3 3 2 2 2 2 2 4 5" xfId="31028"/>
    <cellStyle name="Output 3 3 2 2 2 2 2 4 6" xfId="31029"/>
    <cellStyle name="Output 3 3 2 2 2 2 2 5" xfId="31030"/>
    <cellStyle name="Output 3 3 2 2 2 2 2 6" xfId="31031"/>
    <cellStyle name="Output 3 3 2 2 2 2 2 7" xfId="31032"/>
    <cellStyle name="Output 3 3 2 2 2 2 2 8" xfId="31033"/>
    <cellStyle name="Output 3 3 2 2 2 2 2 9" xfId="31034"/>
    <cellStyle name="Output 3 3 2 2 2 2 3" xfId="31035"/>
    <cellStyle name="Output 3 3 2 2 2 2 3 2" xfId="31036"/>
    <cellStyle name="Output 3 3 2 2 2 2 3 2 2" xfId="31037"/>
    <cellStyle name="Output 3 3 2 2 2 2 3 2 3" xfId="31038"/>
    <cellStyle name="Output 3 3 2 2 2 2 3 2 4" xfId="31039"/>
    <cellStyle name="Output 3 3 2 2 2 2 3 2 5" xfId="31040"/>
    <cellStyle name="Output 3 3 2 2 2 2 3 2 6" xfId="31041"/>
    <cellStyle name="Output 3 3 2 2 2 2 3 3" xfId="31042"/>
    <cellStyle name="Output 3 3 2 2 2 2 3 3 2" xfId="31043"/>
    <cellStyle name="Output 3 3 2 2 2 2 3 3 3" xfId="31044"/>
    <cellStyle name="Output 3 3 2 2 2 2 3 3 4" xfId="31045"/>
    <cellStyle name="Output 3 3 2 2 2 2 3 3 5" xfId="31046"/>
    <cellStyle name="Output 3 3 2 2 2 2 3 3 6" xfId="31047"/>
    <cellStyle name="Output 3 3 2 2 2 2 3 4" xfId="31048"/>
    <cellStyle name="Output 3 3 2 2 2 2 3 5" xfId="31049"/>
    <cellStyle name="Output 3 3 2 2 2 2 3 6" xfId="31050"/>
    <cellStyle name="Output 3 3 2 2 2 2 3 7" xfId="31051"/>
    <cellStyle name="Output 3 3 2 2 2 2 3 8" xfId="31052"/>
    <cellStyle name="Output 3 3 2 2 2 2 4" xfId="31053"/>
    <cellStyle name="Output 3 3 2 2 2 2 4 2" xfId="31054"/>
    <cellStyle name="Output 3 3 2 2 2 2 4 3" xfId="31055"/>
    <cellStyle name="Output 3 3 2 2 2 2 4 4" xfId="31056"/>
    <cellStyle name="Output 3 3 2 2 2 2 4 5" xfId="31057"/>
    <cellStyle name="Output 3 3 2 2 2 2 4 6" xfId="31058"/>
    <cellStyle name="Output 3 3 2 2 2 2 5" xfId="31059"/>
    <cellStyle name="Output 3 3 2 2 2 2 5 2" xfId="31060"/>
    <cellStyle name="Output 3 3 2 2 2 2 5 3" xfId="31061"/>
    <cellStyle name="Output 3 3 2 2 2 2 5 4" xfId="31062"/>
    <cellStyle name="Output 3 3 2 2 2 2 5 5" xfId="31063"/>
    <cellStyle name="Output 3 3 2 2 2 2 5 6" xfId="31064"/>
    <cellStyle name="Output 3 3 2 2 2 2 6" xfId="31065"/>
    <cellStyle name="Output 3 3 2 2 2 2 7" xfId="31066"/>
    <cellStyle name="Output 3 3 2 2 2 2 8" xfId="31067"/>
    <cellStyle name="Output 3 3 2 2 2 2 9" xfId="31068"/>
    <cellStyle name="Output 3 3 2 2 2 3" xfId="31069"/>
    <cellStyle name="Output 3 3 2 2 2 3 2" xfId="31070"/>
    <cellStyle name="Output 3 3 2 2 2 3 2 2" xfId="31071"/>
    <cellStyle name="Output 3 3 2 2 2 3 2 2 2" xfId="31072"/>
    <cellStyle name="Output 3 3 2 2 2 3 2 2 3" xfId="31073"/>
    <cellStyle name="Output 3 3 2 2 2 3 2 2 4" xfId="31074"/>
    <cellStyle name="Output 3 3 2 2 2 3 2 2 5" xfId="31075"/>
    <cellStyle name="Output 3 3 2 2 2 3 2 2 6" xfId="31076"/>
    <cellStyle name="Output 3 3 2 2 2 3 2 3" xfId="31077"/>
    <cellStyle name="Output 3 3 2 2 2 3 2 3 2" xfId="31078"/>
    <cellStyle name="Output 3 3 2 2 2 3 2 3 3" xfId="31079"/>
    <cellStyle name="Output 3 3 2 2 2 3 2 3 4" xfId="31080"/>
    <cellStyle name="Output 3 3 2 2 2 3 2 3 5" xfId="31081"/>
    <cellStyle name="Output 3 3 2 2 2 3 2 3 6" xfId="31082"/>
    <cellStyle name="Output 3 3 2 2 2 3 2 4" xfId="31083"/>
    <cellStyle name="Output 3 3 2 2 2 3 2 5" xfId="31084"/>
    <cellStyle name="Output 3 3 2 2 2 3 2 6" xfId="31085"/>
    <cellStyle name="Output 3 3 2 2 2 3 2 7" xfId="31086"/>
    <cellStyle name="Output 3 3 2 2 2 3 2 8" xfId="31087"/>
    <cellStyle name="Output 3 3 2 2 2 3 3" xfId="31088"/>
    <cellStyle name="Output 3 3 2 2 2 3 3 2" xfId="31089"/>
    <cellStyle name="Output 3 3 2 2 2 3 3 3" xfId="31090"/>
    <cellStyle name="Output 3 3 2 2 2 3 3 4" xfId="31091"/>
    <cellStyle name="Output 3 3 2 2 2 3 3 5" xfId="31092"/>
    <cellStyle name="Output 3 3 2 2 2 3 3 6" xfId="31093"/>
    <cellStyle name="Output 3 3 2 2 2 3 4" xfId="31094"/>
    <cellStyle name="Output 3 3 2 2 2 3 4 2" xfId="31095"/>
    <cellStyle name="Output 3 3 2 2 2 3 4 3" xfId="31096"/>
    <cellStyle name="Output 3 3 2 2 2 3 4 4" xfId="31097"/>
    <cellStyle name="Output 3 3 2 2 2 3 4 5" xfId="31098"/>
    <cellStyle name="Output 3 3 2 2 2 3 4 6" xfId="31099"/>
    <cellStyle name="Output 3 3 2 2 2 3 5" xfId="31100"/>
    <cellStyle name="Output 3 3 2 2 2 3 6" xfId="31101"/>
    <cellStyle name="Output 3 3 2 2 2 3 7" xfId="31102"/>
    <cellStyle name="Output 3 3 2 2 2 3 8" xfId="31103"/>
    <cellStyle name="Output 3 3 2 2 2 3 9" xfId="31104"/>
    <cellStyle name="Output 3 3 2 2 2 4" xfId="31105"/>
    <cellStyle name="Output 3 3 2 2 2 4 2" xfId="31106"/>
    <cellStyle name="Output 3 3 2 2 2 4 2 2" xfId="31107"/>
    <cellStyle name="Output 3 3 2 2 2 4 2 3" xfId="31108"/>
    <cellStyle name="Output 3 3 2 2 2 4 2 4" xfId="31109"/>
    <cellStyle name="Output 3 3 2 2 2 4 2 5" xfId="31110"/>
    <cellStyle name="Output 3 3 2 2 2 4 2 6" xfId="31111"/>
    <cellStyle name="Output 3 3 2 2 2 4 3" xfId="31112"/>
    <cellStyle name="Output 3 3 2 2 2 4 3 2" xfId="31113"/>
    <cellStyle name="Output 3 3 2 2 2 4 3 3" xfId="31114"/>
    <cellStyle name="Output 3 3 2 2 2 4 3 4" xfId="31115"/>
    <cellStyle name="Output 3 3 2 2 2 4 3 5" xfId="31116"/>
    <cellStyle name="Output 3 3 2 2 2 4 3 6" xfId="31117"/>
    <cellStyle name="Output 3 3 2 2 2 4 4" xfId="31118"/>
    <cellStyle name="Output 3 3 2 2 2 4 5" xfId="31119"/>
    <cellStyle name="Output 3 3 2 2 2 4 6" xfId="31120"/>
    <cellStyle name="Output 3 3 2 2 2 4 7" xfId="31121"/>
    <cellStyle name="Output 3 3 2 2 2 4 8" xfId="31122"/>
    <cellStyle name="Output 3 3 2 2 2 5" xfId="31123"/>
    <cellStyle name="Output 3 3 2 2 2 5 2" xfId="31124"/>
    <cellStyle name="Output 3 3 2 2 2 5 3" xfId="31125"/>
    <cellStyle name="Output 3 3 2 2 2 5 4" xfId="31126"/>
    <cellStyle name="Output 3 3 2 2 2 5 5" xfId="31127"/>
    <cellStyle name="Output 3 3 2 2 2 5 6" xfId="31128"/>
    <cellStyle name="Output 3 3 2 2 2 6" xfId="31129"/>
    <cellStyle name="Output 3 3 2 2 2 6 2" xfId="31130"/>
    <cellStyle name="Output 3 3 2 2 2 6 3" xfId="31131"/>
    <cellStyle name="Output 3 3 2 2 2 6 4" xfId="31132"/>
    <cellStyle name="Output 3 3 2 2 2 6 5" xfId="31133"/>
    <cellStyle name="Output 3 3 2 2 2 6 6" xfId="31134"/>
    <cellStyle name="Output 3 3 2 2 2 7" xfId="31135"/>
    <cellStyle name="Output 3 3 2 2 2 8" xfId="31136"/>
    <cellStyle name="Output 3 3 2 2 2 9" xfId="31137"/>
    <cellStyle name="Output 3 3 2 2 3" xfId="31138"/>
    <cellStyle name="Output 3 3 2 2 3 10" xfId="31139"/>
    <cellStyle name="Output 3 3 2 2 3 2" xfId="31140"/>
    <cellStyle name="Output 3 3 2 2 3 2 2" xfId="31141"/>
    <cellStyle name="Output 3 3 2 2 3 2 2 2" xfId="31142"/>
    <cellStyle name="Output 3 3 2 2 3 2 2 2 2" xfId="31143"/>
    <cellStyle name="Output 3 3 2 2 3 2 2 2 3" xfId="31144"/>
    <cellStyle name="Output 3 3 2 2 3 2 2 2 4" xfId="31145"/>
    <cellStyle name="Output 3 3 2 2 3 2 2 2 5" xfId="31146"/>
    <cellStyle name="Output 3 3 2 2 3 2 2 2 6" xfId="31147"/>
    <cellStyle name="Output 3 3 2 2 3 2 2 3" xfId="31148"/>
    <cellStyle name="Output 3 3 2 2 3 2 2 3 2" xfId="31149"/>
    <cellStyle name="Output 3 3 2 2 3 2 2 3 3" xfId="31150"/>
    <cellStyle name="Output 3 3 2 2 3 2 2 3 4" xfId="31151"/>
    <cellStyle name="Output 3 3 2 2 3 2 2 3 5" xfId="31152"/>
    <cellStyle name="Output 3 3 2 2 3 2 2 3 6" xfId="31153"/>
    <cellStyle name="Output 3 3 2 2 3 2 2 4" xfId="31154"/>
    <cellStyle name="Output 3 3 2 2 3 2 2 5" xfId="31155"/>
    <cellStyle name="Output 3 3 2 2 3 2 2 6" xfId="31156"/>
    <cellStyle name="Output 3 3 2 2 3 2 2 7" xfId="31157"/>
    <cellStyle name="Output 3 3 2 2 3 2 2 8" xfId="31158"/>
    <cellStyle name="Output 3 3 2 2 3 2 3" xfId="31159"/>
    <cellStyle name="Output 3 3 2 2 3 2 3 2" xfId="31160"/>
    <cellStyle name="Output 3 3 2 2 3 2 3 3" xfId="31161"/>
    <cellStyle name="Output 3 3 2 2 3 2 3 4" xfId="31162"/>
    <cellStyle name="Output 3 3 2 2 3 2 3 5" xfId="31163"/>
    <cellStyle name="Output 3 3 2 2 3 2 3 6" xfId="31164"/>
    <cellStyle name="Output 3 3 2 2 3 2 4" xfId="31165"/>
    <cellStyle name="Output 3 3 2 2 3 2 4 2" xfId="31166"/>
    <cellStyle name="Output 3 3 2 2 3 2 4 3" xfId="31167"/>
    <cellStyle name="Output 3 3 2 2 3 2 4 4" xfId="31168"/>
    <cellStyle name="Output 3 3 2 2 3 2 4 5" xfId="31169"/>
    <cellStyle name="Output 3 3 2 2 3 2 4 6" xfId="31170"/>
    <cellStyle name="Output 3 3 2 2 3 2 5" xfId="31171"/>
    <cellStyle name="Output 3 3 2 2 3 2 6" xfId="31172"/>
    <cellStyle name="Output 3 3 2 2 3 2 7" xfId="31173"/>
    <cellStyle name="Output 3 3 2 2 3 2 8" xfId="31174"/>
    <cellStyle name="Output 3 3 2 2 3 2 9" xfId="31175"/>
    <cellStyle name="Output 3 3 2 2 3 3" xfId="31176"/>
    <cellStyle name="Output 3 3 2 2 3 3 2" xfId="31177"/>
    <cellStyle name="Output 3 3 2 2 3 3 2 2" xfId="31178"/>
    <cellStyle name="Output 3 3 2 2 3 3 2 3" xfId="31179"/>
    <cellStyle name="Output 3 3 2 2 3 3 2 4" xfId="31180"/>
    <cellStyle name="Output 3 3 2 2 3 3 2 5" xfId="31181"/>
    <cellStyle name="Output 3 3 2 2 3 3 2 6" xfId="31182"/>
    <cellStyle name="Output 3 3 2 2 3 3 3" xfId="31183"/>
    <cellStyle name="Output 3 3 2 2 3 3 3 2" xfId="31184"/>
    <cellStyle name="Output 3 3 2 2 3 3 3 3" xfId="31185"/>
    <cellStyle name="Output 3 3 2 2 3 3 3 4" xfId="31186"/>
    <cellStyle name="Output 3 3 2 2 3 3 3 5" xfId="31187"/>
    <cellStyle name="Output 3 3 2 2 3 3 3 6" xfId="31188"/>
    <cellStyle name="Output 3 3 2 2 3 3 4" xfId="31189"/>
    <cellStyle name="Output 3 3 2 2 3 3 5" xfId="31190"/>
    <cellStyle name="Output 3 3 2 2 3 3 6" xfId="31191"/>
    <cellStyle name="Output 3 3 2 2 3 3 7" xfId="31192"/>
    <cellStyle name="Output 3 3 2 2 3 3 8" xfId="31193"/>
    <cellStyle name="Output 3 3 2 2 3 4" xfId="31194"/>
    <cellStyle name="Output 3 3 2 2 3 4 2" xfId="31195"/>
    <cellStyle name="Output 3 3 2 2 3 4 3" xfId="31196"/>
    <cellStyle name="Output 3 3 2 2 3 4 4" xfId="31197"/>
    <cellStyle name="Output 3 3 2 2 3 4 5" xfId="31198"/>
    <cellStyle name="Output 3 3 2 2 3 4 6" xfId="31199"/>
    <cellStyle name="Output 3 3 2 2 3 5" xfId="31200"/>
    <cellStyle name="Output 3 3 2 2 3 5 2" xfId="31201"/>
    <cellStyle name="Output 3 3 2 2 3 5 3" xfId="31202"/>
    <cellStyle name="Output 3 3 2 2 3 5 4" xfId="31203"/>
    <cellStyle name="Output 3 3 2 2 3 5 5" xfId="31204"/>
    <cellStyle name="Output 3 3 2 2 3 5 6" xfId="31205"/>
    <cellStyle name="Output 3 3 2 2 3 6" xfId="31206"/>
    <cellStyle name="Output 3 3 2 2 3 7" xfId="31207"/>
    <cellStyle name="Output 3 3 2 2 3 8" xfId="31208"/>
    <cellStyle name="Output 3 3 2 2 3 9" xfId="31209"/>
    <cellStyle name="Output 3 3 2 2 4" xfId="31210"/>
    <cellStyle name="Output 3 3 2 2 4 2" xfId="31211"/>
    <cellStyle name="Output 3 3 2 2 4 2 2" xfId="31212"/>
    <cellStyle name="Output 3 3 2 2 4 2 2 2" xfId="31213"/>
    <cellStyle name="Output 3 3 2 2 4 2 2 3" xfId="31214"/>
    <cellStyle name="Output 3 3 2 2 4 2 2 4" xfId="31215"/>
    <cellStyle name="Output 3 3 2 2 4 2 2 5" xfId="31216"/>
    <cellStyle name="Output 3 3 2 2 4 2 2 6" xfId="31217"/>
    <cellStyle name="Output 3 3 2 2 4 2 3" xfId="31218"/>
    <cellStyle name="Output 3 3 2 2 4 2 3 2" xfId="31219"/>
    <cellStyle name="Output 3 3 2 2 4 2 3 3" xfId="31220"/>
    <cellStyle name="Output 3 3 2 2 4 2 3 4" xfId="31221"/>
    <cellStyle name="Output 3 3 2 2 4 2 3 5" xfId="31222"/>
    <cellStyle name="Output 3 3 2 2 4 2 3 6" xfId="31223"/>
    <cellStyle name="Output 3 3 2 2 4 2 4" xfId="31224"/>
    <cellStyle name="Output 3 3 2 2 4 2 5" xfId="31225"/>
    <cellStyle name="Output 3 3 2 2 4 2 6" xfId="31226"/>
    <cellStyle name="Output 3 3 2 2 4 2 7" xfId="31227"/>
    <cellStyle name="Output 3 3 2 2 4 2 8" xfId="31228"/>
    <cellStyle name="Output 3 3 2 2 4 3" xfId="31229"/>
    <cellStyle name="Output 3 3 2 2 4 3 2" xfId="31230"/>
    <cellStyle name="Output 3 3 2 2 4 3 3" xfId="31231"/>
    <cellStyle name="Output 3 3 2 2 4 3 4" xfId="31232"/>
    <cellStyle name="Output 3 3 2 2 4 3 5" xfId="31233"/>
    <cellStyle name="Output 3 3 2 2 4 3 6" xfId="31234"/>
    <cellStyle name="Output 3 3 2 2 4 4" xfId="31235"/>
    <cellStyle name="Output 3 3 2 2 4 4 2" xfId="31236"/>
    <cellStyle name="Output 3 3 2 2 4 4 3" xfId="31237"/>
    <cellStyle name="Output 3 3 2 2 4 4 4" xfId="31238"/>
    <cellStyle name="Output 3 3 2 2 4 4 5" xfId="31239"/>
    <cellStyle name="Output 3 3 2 2 4 4 6" xfId="31240"/>
    <cellStyle name="Output 3 3 2 2 4 5" xfId="31241"/>
    <cellStyle name="Output 3 3 2 2 4 6" xfId="31242"/>
    <cellStyle name="Output 3 3 2 2 4 7" xfId="31243"/>
    <cellStyle name="Output 3 3 2 2 4 8" xfId="31244"/>
    <cellStyle name="Output 3 3 2 2 4 9" xfId="31245"/>
    <cellStyle name="Output 3 3 2 2 5" xfId="31246"/>
    <cellStyle name="Output 3 3 2 2 5 2" xfId="31247"/>
    <cellStyle name="Output 3 3 2 2 5 2 2" xfId="31248"/>
    <cellStyle name="Output 3 3 2 2 5 2 3" xfId="31249"/>
    <cellStyle name="Output 3 3 2 2 5 2 4" xfId="31250"/>
    <cellStyle name="Output 3 3 2 2 5 2 5" xfId="31251"/>
    <cellStyle name="Output 3 3 2 2 5 2 6" xfId="31252"/>
    <cellStyle name="Output 3 3 2 2 5 3" xfId="31253"/>
    <cellStyle name="Output 3 3 2 2 5 3 2" xfId="31254"/>
    <cellStyle name="Output 3 3 2 2 5 3 3" xfId="31255"/>
    <cellStyle name="Output 3 3 2 2 5 3 4" xfId="31256"/>
    <cellStyle name="Output 3 3 2 2 5 3 5" xfId="31257"/>
    <cellStyle name="Output 3 3 2 2 5 3 6" xfId="31258"/>
    <cellStyle name="Output 3 3 2 2 5 4" xfId="31259"/>
    <cellStyle name="Output 3 3 2 2 5 5" xfId="31260"/>
    <cellStyle name="Output 3 3 2 2 5 6" xfId="31261"/>
    <cellStyle name="Output 3 3 2 2 5 7" xfId="31262"/>
    <cellStyle name="Output 3 3 2 2 5 8" xfId="31263"/>
    <cellStyle name="Output 3 3 2 2 6" xfId="31264"/>
    <cellStyle name="Output 3 3 2 2 6 2" xfId="31265"/>
    <cellStyle name="Output 3 3 2 2 6 3" xfId="31266"/>
    <cellStyle name="Output 3 3 2 2 6 4" xfId="31267"/>
    <cellStyle name="Output 3 3 2 2 6 5" xfId="31268"/>
    <cellStyle name="Output 3 3 2 2 6 6" xfId="31269"/>
    <cellStyle name="Output 3 3 2 2 7" xfId="31270"/>
    <cellStyle name="Output 3 3 2 2 7 2" xfId="31271"/>
    <cellStyle name="Output 3 3 2 2 7 3" xfId="31272"/>
    <cellStyle name="Output 3 3 2 2 7 4" xfId="31273"/>
    <cellStyle name="Output 3 3 2 2 7 5" xfId="31274"/>
    <cellStyle name="Output 3 3 2 2 7 6" xfId="31275"/>
    <cellStyle name="Output 3 3 2 2 8" xfId="31276"/>
    <cellStyle name="Output 3 3 2 2 9" xfId="31277"/>
    <cellStyle name="Output 3 3 2 3" xfId="31278"/>
    <cellStyle name="Output 3 3 2 3 10" xfId="31279"/>
    <cellStyle name="Output 3 3 2 3 11" xfId="31280"/>
    <cellStyle name="Output 3 3 2 3 2" xfId="31281"/>
    <cellStyle name="Output 3 3 2 3 2 10" xfId="31282"/>
    <cellStyle name="Output 3 3 2 3 2 2" xfId="31283"/>
    <cellStyle name="Output 3 3 2 3 2 2 2" xfId="31284"/>
    <cellStyle name="Output 3 3 2 3 2 2 2 2" xfId="31285"/>
    <cellStyle name="Output 3 3 2 3 2 2 2 2 2" xfId="31286"/>
    <cellStyle name="Output 3 3 2 3 2 2 2 2 3" xfId="31287"/>
    <cellStyle name="Output 3 3 2 3 2 2 2 2 4" xfId="31288"/>
    <cellStyle name="Output 3 3 2 3 2 2 2 2 5" xfId="31289"/>
    <cellStyle name="Output 3 3 2 3 2 2 2 2 6" xfId="31290"/>
    <cellStyle name="Output 3 3 2 3 2 2 2 3" xfId="31291"/>
    <cellStyle name="Output 3 3 2 3 2 2 2 3 2" xfId="31292"/>
    <cellStyle name="Output 3 3 2 3 2 2 2 3 3" xfId="31293"/>
    <cellStyle name="Output 3 3 2 3 2 2 2 3 4" xfId="31294"/>
    <cellStyle name="Output 3 3 2 3 2 2 2 3 5" xfId="31295"/>
    <cellStyle name="Output 3 3 2 3 2 2 2 3 6" xfId="31296"/>
    <cellStyle name="Output 3 3 2 3 2 2 2 4" xfId="31297"/>
    <cellStyle name="Output 3 3 2 3 2 2 2 5" xfId="31298"/>
    <cellStyle name="Output 3 3 2 3 2 2 2 6" xfId="31299"/>
    <cellStyle name="Output 3 3 2 3 2 2 2 7" xfId="31300"/>
    <cellStyle name="Output 3 3 2 3 2 2 2 8" xfId="31301"/>
    <cellStyle name="Output 3 3 2 3 2 2 3" xfId="31302"/>
    <cellStyle name="Output 3 3 2 3 2 2 3 2" xfId="31303"/>
    <cellStyle name="Output 3 3 2 3 2 2 3 3" xfId="31304"/>
    <cellStyle name="Output 3 3 2 3 2 2 3 4" xfId="31305"/>
    <cellStyle name="Output 3 3 2 3 2 2 3 5" xfId="31306"/>
    <cellStyle name="Output 3 3 2 3 2 2 3 6" xfId="31307"/>
    <cellStyle name="Output 3 3 2 3 2 2 4" xfId="31308"/>
    <cellStyle name="Output 3 3 2 3 2 2 4 2" xfId="31309"/>
    <cellStyle name="Output 3 3 2 3 2 2 4 3" xfId="31310"/>
    <cellStyle name="Output 3 3 2 3 2 2 4 4" xfId="31311"/>
    <cellStyle name="Output 3 3 2 3 2 2 4 5" xfId="31312"/>
    <cellStyle name="Output 3 3 2 3 2 2 4 6" xfId="31313"/>
    <cellStyle name="Output 3 3 2 3 2 2 5" xfId="31314"/>
    <cellStyle name="Output 3 3 2 3 2 2 6" xfId="31315"/>
    <cellStyle name="Output 3 3 2 3 2 2 7" xfId="31316"/>
    <cellStyle name="Output 3 3 2 3 2 2 8" xfId="31317"/>
    <cellStyle name="Output 3 3 2 3 2 2 9" xfId="31318"/>
    <cellStyle name="Output 3 3 2 3 2 3" xfId="31319"/>
    <cellStyle name="Output 3 3 2 3 2 3 2" xfId="31320"/>
    <cellStyle name="Output 3 3 2 3 2 3 2 2" xfId="31321"/>
    <cellStyle name="Output 3 3 2 3 2 3 2 3" xfId="31322"/>
    <cellStyle name="Output 3 3 2 3 2 3 2 4" xfId="31323"/>
    <cellStyle name="Output 3 3 2 3 2 3 2 5" xfId="31324"/>
    <cellStyle name="Output 3 3 2 3 2 3 2 6" xfId="31325"/>
    <cellStyle name="Output 3 3 2 3 2 3 3" xfId="31326"/>
    <cellStyle name="Output 3 3 2 3 2 3 3 2" xfId="31327"/>
    <cellStyle name="Output 3 3 2 3 2 3 3 3" xfId="31328"/>
    <cellStyle name="Output 3 3 2 3 2 3 3 4" xfId="31329"/>
    <cellStyle name="Output 3 3 2 3 2 3 3 5" xfId="31330"/>
    <cellStyle name="Output 3 3 2 3 2 3 3 6" xfId="31331"/>
    <cellStyle name="Output 3 3 2 3 2 3 4" xfId="31332"/>
    <cellStyle name="Output 3 3 2 3 2 3 5" xfId="31333"/>
    <cellStyle name="Output 3 3 2 3 2 3 6" xfId="31334"/>
    <cellStyle name="Output 3 3 2 3 2 3 7" xfId="31335"/>
    <cellStyle name="Output 3 3 2 3 2 3 8" xfId="31336"/>
    <cellStyle name="Output 3 3 2 3 2 4" xfId="31337"/>
    <cellStyle name="Output 3 3 2 3 2 4 2" xfId="31338"/>
    <cellStyle name="Output 3 3 2 3 2 4 3" xfId="31339"/>
    <cellStyle name="Output 3 3 2 3 2 4 4" xfId="31340"/>
    <cellStyle name="Output 3 3 2 3 2 4 5" xfId="31341"/>
    <cellStyle name="Output 3 3 2 3 2 4 6" xfId="31342"/>
    <cellStyle name="Output 3 3 2 3 2 5" xfId="31343"/>
    <cellStyle name="Output 3 3 2 3 2 5 2" xfId="31344"/>
    <cellStyle name="Output 3 3 2 3 2 5 3" xfId="31345"/>
    <cellStyle name="Output 3 3 2 3 2 5 4" xfId="31346"/>
    <cellStyle name="Output 3 3 2 3 2 5 5" xfId="31347"/>
    <cellStyle name="Output 3 3 2 3 2 5 6" xfId="31348"/>
    <cellStyle name="Output 3 3 2 3 2 6" xfId="31349"/>
    <cellStyle name="Output 3 3 2 3 2 7" xfId="31350"/>
    <cellStyle name="Output 3 3 2 3 2 8" xfId="31351"/>
    <cellStyle name="Output 3 3 2 3 2 9" xfId="31352"/>
    <cellStyle name="Output 3 3 2 3 3" xfId="31353"/>
    <cellStyle name="Output 3 3 2 3 3 2" xfId="31354"/>
    <cellStyle name="Output 3 3 2 3 3 2 2" xfId="31355"/>
    <cellStyle name="Output 3 3 2 3 3 2 2 2" xfId="31356"/>
    <cellStyle name="Output 3 3 2 3 3 2 2 3" xfId="31357"/>
    <cellStyle name="Output 3 3 2 3 3 2 2 4" xfId="31358"/>
    <cellStyle name="Output 3 3 2 3 3 2 2 5" xfId="31359"/>
    <cellStyle name="Output 3 3 2 3 3 2 2 6" xfId="31360"/>
    <cellStyle name="Output 3 3 2 3 3 2 3" xfId="31361"/>
    <cellStyle name="Output 3 3 2 3 3 2 3 2" xfId="31362"/>
    <cellStyle name="Output 3 3 2 3 3 2 3 3" xfId="31363"/>
    <cellStyle name="Output 3 3 2 3 3 2 3 4" xfId="31364"/>
    <cellStyle name="Output 3 3 2 3 3 2 3 5" xfId="31365"/>
    <cellStyle name="Output 3 3 2 3 3 2 3 6" xfId="31366"/>
    <cellStyle name="Output 3 3 2 3 3 2 4" xfId="31367"/>
    <cellStyle name="Output 3 3 2 3 3 2 5" xfId="31368"/>
    <cellStyle name="Output 3 3 2 3 3 2 6" xfId="31369"/>
    <cellStyle name="Output 3 3 2 3 3 2 7" xfId="31370"/>
    <cellStyle name="Output 3 3 2 3 3 2 8" xfId="31371"/>
    <cellStyle name="Output 3 3 2 3 3 3" xfId="31372"/>
    <cellStyle name="Output 3 3 2 3 3 3 2" xfId="31373"/>
    <cellStyle name="Output 3 3 2 3 3 3 3" xfId="31374"/>
    <cellStyle name="Output 3 3 2 3 3 3 4" xfId="31375"/>
    <cellStyle name="Output 3 3 2 3 3 3 5" xfId="31376"/>
    <cellStyle name="Output 3 3 2 3 3 3 6" xfId="31377"/>
    <cellStyle name="Output 3 3 2 3 3 4" xfId="31378"/>
    <cellStyle name="Output 3 3 2 3 3 4 2" xfId="31379"/>
    <cellStyle name="Output 3 3 2 3 3 4 3" xfId="31380"/>
    <cellStyle name="Output 3 3 2 3 3 4 4" xfId="31381"/>
    <cellStyle name="Output 3 3 2 3 3 4 5" xfId="31382"/>
    <cellStyle name="Output 3 3 2 3 3 4 6" xfId="31383"/>
    <cellStyle name="Output 3 3 2 3 3 5" xfId="31384"/>
    <cellStyle name="Output 3 3 2 3 3 6" xfId="31385"/>
    <cellStyle name="Output 3 3 2 3 3 7" xfId="31386"/>
    <cellStyle name="Output 3 3 2 3 3 8" xfId="31387"/>
    <cellStyle name="Output 3 3 2 3 3 9" xfId="31388"/>
    <cellStyle name="Output 3 3 2 3 4" xfId="31389"/>
    <cellStyle name="Output 3 3 2 3 4 2" xfId="31390"/>
    <cellStyle name="Output 3 3 2 3 4 2 2" xfId="31391"/>
    <cellStyle name="Output 3 3 2 3 4 2 3" xfId="31392"/>
    <cellStyle name="Output 3 3 2 3 4 2 4" xfId="31393"/>
    <cellStyle name="Output 3 3 2 3 4 2 5" xfId="31394"/>
    <cellStyle name="Output 3 3 2 3 4 2 6" xfId="31395"/>
    <cellStyle name="Output 3 3 2 3 4 3" xfId="31396"/>
    <cellStyle name="Output 3 3 2 3 4 3 2" xfId="31397"/>
    <cellStyle name="Output 3 3 2 3 4 3 3" xfId="31398"/>
    <cellStyle name="Output 3 3 2 3 4 3 4" xfId="31399"/>
    <cellStyle name="Output 3 3 2 3 4 3 5" xfId="31400"/>
    <cellStyle name="Output 3 3 2 3 4 3 6" xfId="31401"/>
    <cellStyle name="Output 3 3 2 3 4 4" xfId="31402"/>
    <cellStyle name="Output 3 3 2 3 4 5" xfId="31403"/>
    <cellStyle name="Output 3 3 2 3 4 6" xfId="31404"/>
    <cellStyle name="Output 3 3 2 3 4 7" xfId="31405"/>
    <cellStyle name="Output 3 3 2 3 4 8" xfId="31406"/>
    <cellStyle name="Output 3 3 2 3 5" xfId="31407"/>
    <cellStyle name="Output 3 3 2 3 5 2" xfId="31408"/>
    <cellStyle name="Output 3 3 2 3 5 3" xfId="31409"/>
    <cellStyle name="Output 3 3 2 3 5 4" xfId="31410"/>
    <cellStyle name="Output 3 3 2 3 5 5" xfId="31411"/>
    <cellStyle name="Output 3 3 2 3 5 6" xfId="31412"/>
    <cellStyle name="Output 3 3 2 3 6" xfId="31413"/>
    <cellStyle name="Output 3 3 2 3 6 2" xfId="31414"/>
    <cellStyle name="Output 3 3 2 3 6 3" xfId="31415"/>
    <cellStyle name="Output 3 3 2 3 6 4" xfId="31416"/>
    <cellStyle name="Output 3 3 2 3 6 5" xfId="31417"/>
    <cellStyle name="Output 3 3 2 3 6 6" xfId="31418"/>
    <cellStyle name="Output 3 3 2 3 7" xfId="31419"/>
    <cellStyle name="Output 3 3 2 3 8" xfId="31420"/>
    <cellStyle name="Output 3 3 2 3 9" xfId="31421"/>
    <cellStyle name="Output 3 3 2 4" xfId="31422"/>
    <cellStyle name="Output 3 3 2 4 10" xfId="31423"/>
    <cellStyle name="Output 3 3 2 4 2" xfId="31424"/>
    <cellStyle name="Output 3 3 2 4 2 2" xfId="31425"/>
    <cellStyle name="Output 3 3 2 4 2 2 2" xfId="31426"/>
    <cellStyle name="Output 3 3 2 4 2 2 2 2" xfId="31427"/>
    <cellStyle name="Output 3 3 2 4 2 2 2 3" xfId="31428"/>
    <cellStyle name="Output 3 3 2 4 2 2 2 4" xfId="31429"/>
    <cellStyle name="Output 3 3 2 4 2 2 2 5" xfId="31430"/>
    <cellStyle name="Output 3 3 2 4 2 2 2 6" xfId="31431"/>
    <cellStyle name="Output 3 3 2 4 2 2 3" xfId="31432"/>
    <cellStyle name="Output 3 3 2 4 2 2 3 2" xfId="31433"/>
    <cellStyle name="Output 3 3 2 4 2 2 3 3" xfId="31434"/>
    <cellStyle name="Output 3 3 2 4 2 2 3 4" xfId="31435"/>
    <cellStyle name="Output 3 3 2 4 2 2 3 5" xfId="31436"/>
    <cellStyle name="Output 3 3 2 4 2 2 3 6" xfId="31437"/>
    <cellStyle name="Output 3 3 2 4 2 2 4" xfId="31438"/>
    <cellStyle name="Output 3 3 2 4 2 2 5" xfId="31439"/>
    <cellStyle name="Output 3 3 2 4 2 2 6" xfId="31440"/>
    <cellStyle name="Output 3 3 2 4 2 2 7" xfId="31441"/>
    <cellStyle name="Output 3 3 2 4 2 2 8" xfId="31442"/>
    <cellStyle name="Output 3 3 2 4 2 3" xfId="31443"/>
    <cellStyle name="Output 3 3 2 4 2 3 2" xfId="31444"/>
    <cellStyle name="Output 3 3 2 4 2 3 3" xfId="31445"/>
    <cellStyle name="Output 3 3 2 4 2 3 4" xfId="31446"/>
    <cellStyle name="Output 3 3 2 4 2 3 5" xfId="31447"/>
    <cellStyle name="Output 3 3 2 4 2 3 6" xfId="31448"/>
    <cellStyle name="Output 3 3 2 4 2 4" xfId="31449"/>
    <cellStyle name="Output 3 3 2 4 2 4 2" xfId="31450"/>
    <cellStyle name="Output 3 3 2 4 2 4 3" xfId="31451"/>
    <cellStyle name="Output 3 3 2 4 2 4 4" xfId="31452"/>
    <cellStyle name="Output 3 3 2 4 2 4 5" xfId="31453"/>
    <cellStyle name="Output 3 3 2 4 2 4 6" xfId="31454"/>
    <cellStyle name="Output 3 3 2 4 2 5" xfId="31455"/>
    <cellStyle name="Output 3 3 2 4 2 6" xfId="31456"/>
    <cellStyle name="Output 3 3 2 4 2 7" xfId="31457"/>
    <cellStyle name="Output 3 3 2 4 2 8" xfId="31458"/>
    <cellStyle name="Output 3 3 2 4 2 9" xfId="31459"/>
    <cellStyle name="Output 3 3 2 4 3" xfId="31460"/>
    <cellStyle name="Output 3 3 2 4 3 2" xfId="31461"/>
    <cellStyle name="Output 3 3 2 4 3 2 2" xfId="31462"/>
    <cellStyle name="Output 3 3 2 4 3 2 3" xfId="31463"/>
    <cellStyle name="Output 3 3 2 4 3 2 4" xfId="31464"/>
    <cellStyle name="Output 3 3 2 4 3 2 5" xfId="31465"/>
    <cellStyle name="Output 3 3 2 4 3 2 6" xfId="31466"/>
    <cellStyle name="Output 3 3 2 4 3 3" xfId="31467"/>
    <cellStyle name="Output 3 3 2 4 3 3 2" xfId="31468"/>
    <cellStyle name="Output 3 3 2 4 3 3 3" xfId="31469"/>
    <cellStyle name="Output 3 3 2 4 3 3 4" xfId="31470"/>
    <cellStyle name="Output 3 3 2 4 3 3 5" xfId="31471"/>
    <cellStyle name="Output 3 3 2 4 3 3 6" xfId="31472"/>
    <cellStyle name="Output 3 3 2 4 3 4" xfId="31473"/>
    <cellStyle name="Output 3 3 2 4 3 5" xfId="31474"/>
    <cellStyle name="Output 3 3 2 4 3 6" xfId="31475"/>
    <cellStyle name="Output 3 3 2 4 3 7" xfId="31476"/>
    <cellStyle name="Output 3 3 2 4 3 8" xfId="31477"/>
    <cellStyle name="Output 3 3 2 4 4" xfId="31478"/>
    <cellStyle name="Output 3 3 2 4 4 2" xfId="31479"/>
    <cellStyle name="Output 3 3 2 4 4 3" xfId="31480"/>
    <cellStyle name="Output 3 3 2 4 4 4" xfId="31481"/>
    <cellStyle name="Output 3 3 2 4 4 5" xfId="31482"/>
    <cellStyle name="Output 3 3 2 4 4 6" xfId="31483"/>
    <cellStyle name="Output 3 3 2 4 5" xfId="31484"/>
    <cellStyle name="Output 3 3 2 4 5 2" xfId="31485"/>
    <cellStyle name="Output 3 3 2 4 5 3" xfId="31486"/>
    <cellStyle name="Output 3 3 2 4 5 4" xfId="31487"/>
    <cellStyle name="Output 3 3 2 4 5 5" xfId="31488"/>
    <cellStyle name="Output 3 3 2 4 5 6" xfId="31489"/>
    <cellStyle name="Output 3 3 2 4 6" xfId="31490"/>
    <cellStyle name="Output 3 3 2 4 7" xfId="31491"/>
    <cellStyle name="Output 3 3 2 4 8" xfId="31492"/>
    <cellStyle name="Output 3 3 2 4 9" xfId="31493"/>
    <cellStyle name="Output 3 3 2 5" xfId="31494"/>
    <cellStyle name="Output 3 3 2 5 2" xfId="31495"/>
    <cellStyle name="Output 3 3 2 5 2 2" xfId="31496"/>
    <cellStyle name="Output 3 3 2 5 2 2 2" xfId="31497"/>
    <cellStyle name="Output 3 3 2 5 2 2 3" xfId="31498"/>
    <cellStyle name="Output 3 3 2 5 2 2 4" xfId="31499"/>
    <cellStyle name="Output 3 3 2 5 2 2 5" xfId="31500"/>
    <cellStyle name="Output 3 3 2 5 2 2 6" xfId="31501"/>
    <cellStyle name="Output 3 3 2 5 2 3" xfId="31502"/>
    <cellStyle name="Output 3 3 2 5 2 3 2" xfId="31503"/>
    <cellStyle name="Output 3 3 2 5 2 3 3" xfId="31504"/>
    <cellStyle name="Output 3 3 2 5 2 3 4" xfId="31505"/>
    <cellStyle name="Output 3 3 2 5 2 3 5" xfId="31506"/>
    <cellStyle name="Output 3 3 2 5 2 3 6" xfId="31507"/>
    <cellStyle name="Output 3 3 2 5 2 4" xfId="31508"/>
    <cellStyle name="Output 3 3 2 5 2 5" xfId="31509"/>
    <cellStyle name="Output 3 3 2 5 2 6" xfId="31510"/>
    <cellStyle name="Output 3 3 2 5 2 7" xfId="31511"/>
    <cellStyle name="Output 3 3 2 5 2 8" xfId="31512"/>
    <cellStyle name="Output 3 3 2 5 3" xfId="31513"/>
    <cellStyle name="Output 3 3 2 5 3 2" xfId="31514"/>
    <cellStyle name="Output 3 3 2 5 3 3" xfId="31515"/>
    <cellStyle name="Output 3 3 2 5 3 4" xfId="31516"/>
    <cellStyle name="Output 3 3 2 5 3 5" xfId="31517"/>
    <cellStyle name="Output 3 3 2 5 3 6" xfId="31518"/>
    <cellStyle name="Output 3 3 2 5 4" xfId="31519"/>
    <cellStyle name="Output 3 3 2 5 4 2" xfId="31520"/>
    <cellStyle name="Output 3 3 2 5 4 3" xfId="31521"/>
    <cellStyle name="Output 3 3 2 5 4 4" xfId="31522"/>
    <cellStyle name="Output 3 3 2 5 4 5" xfId="31523"/>
    <cellStyle name="Output 3 3 2 5 4 6" xfId="31524"/>
    <cellStyle name="Output 3 3 2 5 5" xfId="31525"/>
    <cellStyle name="Output 3 3 2 5 6" xfId="31526"/>
    <cellStyle name="Output 3 3 2 5 7" xfId="31527"/>
    <cellStyle name="Output 3 3 2 5 8" xfId="31528"/>
    <cellStyle name="Output 3 3 2 5 9" xfId="31529"/>
    <cellStyle name="Output 3 3 2 6" xfId="31530"/>
    <cellStyle name="Output 3 3 2 6 2" xfId="31531"/>
    <cellStyle name="Output 3 3 2 6 2 2" xfId="31532"/>
    <cellStyle name="Output 3 3 2 6 2 3" xfId="31533"/>
    <cellStyle name="Output 3 3 2 6 2 4" xfId="31534"/>
    <cellStyle name="Output 3 3 2 6 2 5" xfId="31535"/>
    <cellStyle name="Output 3 3 2 6 2 6" xfId="31536"/>
    <cellStyle name="Output 3 3 2 6 3" xfId="31537"/>
    <cellStyle name="Output 3 3 2 6 3 2" xfId="31538"/>
    <cellStyle name="Output 3 3 2 6 3 3" xfId="31539"/>
    <cellStyle name="Output 3 3 2 6 3 4" xfId="31540"/>
    <cellStyle name="Output 3 3 2 6 3 5" xfId="31541"/>
    <cellStyle name="Output 3 3 2 6 3 6" xfId="31542"/>
    <cellStyle name="Output 3 3 2 6 4" xfId="31543"/>
    <cellStyle name="Output 3 3 2 6 5" xfId="31544"/>
    <cellStyle name="Output 3 3 2 6 6" xfId="31545"/>
    <cellStyle name="Output 3 3 2 6 7" xfId="31546"/>
    <cellStyle name="Output 3 3 2 6 8" xfId="31547"/>
    <cellStyle name="Output 3 3 2 7" xfId="31548"/>
    <cellStyle name="Output 3 3 2 7 2" xfId="31549"/>
    <cellStyle name="Output 3 3 2 7 3" xfId="31550"/>
    <cellStyle name="Output 3 3 2 7 4" xfId="31551"/>
    <cellStyle name="Output 3 3 2 7 5" xfId="31552"/>
    <cellStyle name="Output 3 3 2 7 6" xfId="31553"/>
    <cellStyle name="Output 3 3 2 8" xfId="31554"/>
    <cellStyle name="Output 3 3 2 8 2" xfId="31555"/>
    <cellStyle name="Output 3 3 2 8 3" xfId="31556"/>
    <cellStyle name="Output 3 3 2 8 4" xfId="31557"/>
    <cellStyle name="Output 3 3 2 8 5" xfId="31558"/>
    <cellStyle name="Output 3 3 2 8 6" xfId="31559"/>
    <cellStyle name="Output 3 3 2 9" xfId="31560"/>
    <cellStyle name="Output 3 3 3" xfId="31561"/>
    <cellStyle name="Output 3 3 3 10" xfId="31562"/>
    <cellStyle name="Output 3 3 3 11" xfId="31563"/>
    <cellStyle name="Output 3 3 3 12" xfId="31564"/>
    <cellStyle name="Output 3 3 3 2" xfId="31565"/>
    <cellStyle name="Output 3 3 3 2 10" xfId="31566"/>
    <cellStyle name="Output 3 3 3 2 11" xfId="31567"/>
    <cellStyle name="Output 3 3 3 2 2" xfId="31568"/>
    <cellStyle name="Output 3 3 3 2 2 10" xfId="31569"/>
    <cellStyle name="Output 3 3 3 2 2 2" xfId="31570"/>
    <cellStyle name="Output 3 3 3 2 2 2 2" xfId="31571"/>
    <cellStyle name="Output 3 3 3 2 2 2 2 2" xfId="31572"/>
    <cellStyle name="Output 3 3 3 2 2 2 2 2 2" xfId="31573"/>
    <cellStyle name="Output 3 3 3 2 2 2 2 2 3" xfId="31574"/>
    <cellStyle name="Output 3 3 3 2 2 2 2 2 4" xfId="31575"/>
    <cellStyle name="Output 3 3 3 2 2 2 2 2 5" xfId="31576"/>
    <cellStyle name="Output 3 3 3 2 2 2 2 2 6" xfId="31577"/>
    <cellStyle name="Output 3 3 3 2 2 2 2 3" xfId="31578"/>
    <cellStyle name="Output 3 3 3 2 2 2 2 3 2" xfId="31579"/>
    <cellStyle name="Output 3 3 3 2 2 2 2 3 3" xfId="31580"/>
    <cellStyle name="Output 3 3 3 2 2 2 2 3 4" xfId="31581"/>
    <cellStyle name="Output 3 3 3 2 2 2 2 3 5" xfId="31582"/>
    <cellStyle name="Output 3 3 3 2 2 2 2 3 6" xfId="31583"/>
    <cellStyle name="Output 3 3 3 2 2 2 2 4" xfId="31584"/>
    <cellStyle name="Output 3 3 3 2 2 2 2 5" xfId="31585"/>
    <cellStyle name="Output 3 3 3 2 2 2 2 6" xfId="31586"/>
    <cellStyle name="Output 3 3 3 2 2 2 2 7" xfId="31587"/>
    <cellStyle name="Output 3 3 3 2 2 2 2 8" xfId="31588"/>
    <cellStyle name="Output 3 3 3 2 2 2 3" xfId="31589"/>
    <cellStyle name="Output 3 3 3 2 2 2 3 2" xfId="31590"/>
    <cellStyle name="Output 3 3 3 2 2 2 3 3" xfId="31591"/>
    <cellStyle name="Output 3 3 3 2 2 2 3 4" xfId="31592"/>
    <cellStyle name="Output 3 3 3 2 2 2 3 5" xfId="31593"/>
    <cellStyle name="Output 3 3 3 2 2 2 3 6" xfId="31594"/>
    <cellStyle name="Output 3 3 3 2 2 2 4" xfId="31595"/>
    <cellStyle name="Output 3 3 3 2 2 2 4 2" xfId="31596"/>
    <cellStyle name="Output 3 3 3 2 2 2 4 3" xfId="31597"/>
    <cellStyle name="Output 3 3 3 2 2 2 4 4" xfId="31598"/>
    <cellStyle name="Output 3 3 3 2 2 2 4 5" xfId="31599"/>
    <cellStyle name="Output 3 3 3 2 2 2 4 6" xfId="31600"/>
    <cellStyle name="Output 3 3 3 2 2 2 5" xfId="31601"/>
    <cellStyle name="Output 3 3 3 2 2 2 6" xfId="31602"/>
    <cellStyle name="Output 3 3 3 2 2 2 7" xfId="31603"/>
    <cellStyle name="Output 3 3 3 2 2 2 8" xfId="31604"/>
    <cellStyle name="Output 3 3 3 2 2 2 9" xfId="31605"/>
    <cellStyle name="Output 3 3 3 2 2 3" xfId="31606"/>
    <cellStyle name="Output 3 3 3 2 2 3 2" xfId="31607"/>
    <cellStyle name="Output 3 3 3 2 2 3 2 2" xfId="31608"/>
    <cellStyle name="Output 3 3 3 2 2 3 2 3" xfId="31609"/>
    <cellStyle name="Output 3 3 3 2 2 3 2 4" xfId="31610"/>
    <cellStyle name="Output 3 3 3 2 2 3 2 5" xfId="31611"/>
    <cellStyle name="Output 3 3 3 2 2 3 2 6" xfId="31612"/>
    <cellStyle name="Output 3 3 3 2 2 3 3" xfId="31613"/>
    <cellStyle name="Output 3 3 3 2 2 3 3 2" xfId="31614"/>
    <cellStyle name="Output 3 3 3 2 2 3 3 3" xfId="31615"/>
    <cellStyle name="Output 3 3 3 2 2 3 3 4" xfId="31616"/>
    <cellStyle name="Output 3 3 3 2 2 3 3 5" xfId="31617"/>
    <cellStyle name="Output 3 3 3 2 2 3 3 6" xfId="31618"/>
    <cellStyle name="Output 3 3 3 2 2 3 4" xfId="31619"/>
    <cellStyle name="Output 3 3 3 2 2 3 5" xfId="31620"/>
    <cellStyle name="Output 3 3 3 2 2 3 6" xfId="31621"/>
    <cellStyle name="Output 3 3 3 2 2 3 7" xfId="31622"/>
    <cellStyle name="Output 3 3 3 2 2 3 8" xfId="31623"/>
    <cellStyle name="Output 3 3 3 2 2 4" xfId="31624"/>
    <cellStyle name="Output 3 3 3 2 2 4 2" xfId="31625"/>
    <cellStyle name="Output 3 3 3 2 2 4 3" xfId="31626"/>
    <cellStyle name="Output 3 3 3 2 2 4 4" xfId="31627"/>
    <cellStyle name="Output 3 3 3 2 2 4 5" xfId="31628"/>
    <cellStyle name="Output 3 3 3 2 2 4 6" xfId="31629"/>
    <cellStyle name="Output 3 3 3 2 2 5" xfId="31630"/>
    <cellStyle name="Output 3 3 3 2 2 5 2" xfId="31631"/>
    <cellStyle name="Output 3 3 3 2 2 5 3" xfId="31632"/>
    <cellStyle name="Output 3 3 3 2 2 5 4" xfId="31633"/>
    <cellStyle name="Output 3 3 3 2 2 5 5" xfId="31634"/>
    <cellStyle name="Output 3 3 3 2 2 5 6" xfId="31635"/>
    <cellStyle name="Output 3 3 3 2 2 6" xfId="31636"/>
    <cellStyle name="Output 3 3 3 2 2 7" xfId="31637"/>
    <cellStyle name="Output 3 3 3 2 2 8" xfId="31638"/>
    <cellStyle name="Output 3 3 3 2 2 9" xfId="31639"/>
    <cellStyle name="Output 3 3 3 2 3" xfId="31640"/>
    <cellStyle name="Output 3 3 3 2 3 2" xfId="31641"/>
    <cellStyle name="Output 3 3 3 2 3 2 2" xfId="31642"/>
    <cellStyle name="Output 3 3 3 2 3 2 2 2" xfId="31643"/>
    <cellStyle name="Output 3 3 3 2 3 2 2 3" xfId="31644"/>
    <cellStyle name="Output 3 3 3 2 3 2 2 4" xfId="31645"/>
    <cellStyle name="Output 3 3 3 2 3 2 2 5" xfId="31646"/>
    <cellStyle name="Output 3 3 3 2 3 2 2 6" xfId="31647"/>
    <cellStyle name="Output 3 3 3 2 3 2 3" xfId="31648"/>
    <cellStyle name="Output 3 3 3 2 3 2 3 2" xfId="31649"/>
    <cellStyle name="Output 3 3 3 2 3 2 3 3" xfId="31650"/>
    <cellStyle name="Output 3 3 3 2 3 2 3 4" xfId="31651"/>
    <cellStyle name="Output 3 3 3 2 3 2 3 5" xfId="31652"/>
    <cellStyle name="Output 3 3 3 2 3 2 3 6" xfId="31653"/>
    <cellStyle name="Output 3 3 3 2 3 2 4" xfId="31654"/>
    <cellStyle name="Output 3 3 3 2 3 2 5" xfId="31655"/>
    <cellStyle name="Output 3 3 3 2 3 2 6" xfId="31656"/>
    <cellStyle name="Output 3 3 3 2 3 2 7" xfId="31657"/>
    <cellStyle name="Output 3 3 3 2 3 2 8" xfId="31658"/>
    <cellStyle name="Output 3 3 3 2 3 3" xfId="31659"/>
    <cellStyle name="Output 3 3 3 2 3 3 2" xfId="31660"/>
    <cellStyle name="Output 3 3 3 2 3 3 3" xfId="31661"/>
    <cellStyle name="Output 3 3 3 2 3 3 4" xfId="31662"/>
    <cellStyle name="Output 3 3 3 2 3 3 5" xfId="31663"/>
    <cellStyle name="Output 3 3 3 2 3 3 6" xfId="31664"/>
    <cellStyle name="Output 3 3 3 2 3 4" xfId="31665"/>
    <cellStyle name="Output 3 3 3 2 3 4 2" xfId="31666"/>
    <cellStyle name="Output 3 3 3 2 3 4 3" xfId="31667"/>
    <cellStyle name="Output 3 3 3 2 3 4 4" xfId="31668"/>
    <cellStyle name="Output 3 3 3 2 3 4 5" xfId="31669"/>
    <cellStyle name="Output 3 3 3 2 3 4 6" xfId="31670"/>
    <cellStyle name="Output 3 3 3 2 3 5" xfId="31671"/>
    <cellStyle name="Output 3 3 3 2 3 6" xfId="31672"/>
    <cellStyle name="Output 3 3 3 2 3 7" xfId="31673"/>
    <cellStyle name="Output 3 3 3 2 3 8" xfId="31674"/>
    <cellStyle name="Output 3 3 3 2 3 9" xfId="31675"/>
    <cellStyle name="Output 3 3 3 2 4" xfId="31676"/>
    <cellStyle name="Output 3 3 3 2 4 2" xfId="31677"/>
    <cellStyle name="Output 3 3 3 2 4 2 2" xfId="31678"/>
    <cellStyle name="Output 3 3 3 2 4 2 3" xfId="31679"/>
    <cellStyle name="Output 3 3 3 2 4 2 4" xfId="31680"/>
    <cellStyle name="Output 3 3 3 2 4 2 5" xfId="31681"/>
    <cellStyle name="Output 3 3 3 2 4 2 6" xfId="31682"/>
    <cellStyle name="Output 3 3 3 2 4 3" xfId="31683"/>
    <cellStyle name="Output 3 3 3 2 4 3 2" xfId="31684"/>
    <cellStyle name="Output 3 3 3 2 4 3 3" xfId="31685"/>
    <cellStyle name="Output 3 3 3 2 4 3 4" xfId="31686"/>
    <cellStyle name="Output 3 3 3 2 4 3 5" xfId="31687"/>
    <cellStyle name="Output 3 3 3 2 4 3 6" xfId="31688"/>
    <cellStyle name="Output 3 3 3 2 4 4" xfId="31689"/>
    <cellStyle name="Output 3 3 3 2 4 5" xfId="31690"/>
    <cellStyle name="Output 3 3 3 2 4 6" xfId="31691"/>
    <cellStyle name="Output 3 3 3 2 4 7" xfId="31692"/>
    <cellStyle name="Output 3 3 3 2 4 8" xfId="31693"/>
    <cellStyle name="Output 3 3 3 2 5" xfId="31694"/>
    <cellStyle name="Output 3 3 3 2 5 2" xfId="31695"/>
    <cellStyle name="Output 3 3 3 2 5 3" xfId="31696"/>
    <cellStyle name="Output 3 3 3 2 5 4" xfId="31697"/>
    <cellStyle name="Output 3 3 3 2 5 5" xfId="31698"/>
    <cellStyle name="Output 3 3 3 2 5 6" xfId="31699"/>
    <cellStyle name="Output 3 3 3 2 6" xfId="31700"/>
    <cellStyle name="Output 3 3 3 2 6 2" xfId="31701"/>
    <cellStyle name="Output 3 3 3 2 6 3" xfId="31702"/>
    <cellStyle name="Output 3 3 3 2 6 4" xfId="31703"/>
    <cellStyle name="Output 3 3 3 2 6 5" xfId="31704"/>
    <cellStyle name="Output 3 3 3 2 6 6" xfId="31705"/>
    <cellStyle name="Output 3 3 3 2 7" xfId="31706"/>
    <cellStyle name="Output 3 3 3 2 8" xfId="31707"/>
    <cellStyle name="Output 3 3 3 2 9" xfId="31708"/>
    <cellStyle name="Output 3 3 3 3" xfId="31709"/>
    <cellStyle name="Output 3 3 3 3 10" xfId="31710"/>
    <cellStyle name="Output 3 3 3 3 2" xfId="31711"/>
    <cellStyle name="Output 3 3 3 3 2 2" xfId="31712"/>
    <cellStyle name="Output 3 3 3 3 2 2 2" xfId="31713"/>
    <cellStyle name="Output 3 3 3 3 2 2 2 2" xfId="31714"/>
    <cellStyle name="Output 3 3 3 3 2 2 2 3" xfId="31715"/>
    <cellStyle name="Output 3 3 3 3 2 2 2 4" xfId="31716"/>
    <cellStyle name="Output 3 3 3 3 2 2 2 5" xfId="31717"/>
    <cellStyle name="Output 3 3 3 3 2 2 2 6" xfId="31718"/>
    <cellStyle name="Output 3 3 3 3 2 2 3" xfId="31719"/>
    <cellStyle name="Output 3 3 3 3 2 2 3 2" xfId="31720"/>
    <cellStyle name="Output 3 3 3 3 2 2 3 3" xfId="31721"/>
    <cellStyle name="Output 3 3 3 3 2 2 3 4" xfId="31722"/>
    <cellStyle name="Output 3 3 3 3 2 2 3 5" xfId="31723"/>
    <cellStyle name="Output 3 3 3 3 2 2 3 6" xfId="31724"/>
    <cellStyle name="Output 3 3 3 3 2 2 4" xfId="31725"/>
    <cellStyle name="Output 3 3 3 3 2 2 5" xfId="31726"/>
    <cellStyle name="Output 3 3 3 3 2 2 6" xfId="31727"/>
    <cellStyle name="Output 3 3 3 3 2 2 7" xfId="31728"/>
    <cellStyle name="Output 3 3 3 3 2 2 8" xfId="31729"/>
    <cellStyle name="Output 3 3 3 3 2 3" xfId="31730"/>
    <cellStyle name="Output 3 3 3 3 2 3 2" xfId="31731"/>
    <cellStyle name="Output 3 3 3 3 2 3 3" xfId="31732"/>
    <cellStyle name="Output 3 3 3 3 2 3 4" xfId="31733"/>
    <cellStyle name="Output 3 3 3 3 2 3 5" xfId="31734"/>
    <cellStyle name="Output 3 3 3 3 2 3 6" xfId="31735"/>
    <cellStyle name="Output 3 3 3 3 2 4" xfId="31736"/>
    <cellStyle name="Output 3 3 3 3 2 4 2" xfId="31737"/>
    <cellStyle name="Output 3 3 3 3 2 4 3" xfId="31738"/>
    <cellStyle name="Output 3 3 3 3 2 4 4" xfId="31739"/>
    <cellStyle name="Output 3 3 3 3 2 4 5" xfId="31740"/>
    <cellStyle name="Output 3 3 3 3 2 4 6" xfId="31741"/>
    <cellStyle name="Output 3 3 3 3 2 5" xfId="31742"/>
    <cellStyle name="Output 3 3 3 3 2 6" xfId="31743"/>
    <cellStyle name="Output 3 3 3 3 2 7" xfId="31744"/>
    <cellStyle name="Output 3 3 3 3 2 8" xfId="31745"/>
    <cellStyle name="Output 3 3 3 3 2 9" xfId="31746"/>
    <cellStyle name="Output 3 3 3 3 3" xfId="31747"/>
    <cellStyle name="Output 3 3 3 3 3 2" xfId="31748"/>
    <cellStyle name="Output 3 3 3 3 3 2 2" xfId="31749"/>
    <cellStyle name="Output 3 3 3 3 3 2 3" xfId="31750"/>
    <cellStyle name="Output 3 3 3 3 3 2 4" xfId="31751"/>
    <cellStyle name="Output 3 3 3 3 3 2 5" xfId="31752"/>
    <cellStyle name="Output 3 3 3 3 3 2 6" xfId="31753"/>
    <cellStyle name="Output 3 3 3 3 3 3" xfId="31754"/>
    <cellStyle name="Output 3 3 3 3 3 3 2" xfId="31755"/>
    <cellStyle name="Output 3 3 3 3 3 3 3" xfId="31756"/>
    <cellStyle name="Output 3 3 3 3 3 3 4" xfId="31757"/>
    <cellStyle name="Output 3 3 3 3 3 3 5" xfId="31758"/>
    <cellStyle name="Output 3 3 3 3 3 3 6" xfId="31759"/>
    <cellStyle name="Output 3 3 3 3 3 4" xfId="31760"/>
    <cellStyle name="Output 3 3 3 3 3 5" xfId="31761"/>
    <cellStyle name="Output 3 3 3 3 3 6" xfId="31762"/>
    <cellStyle name="Output 3 3 3 3 3 7" xfId="31763"/>
    <cellStyle name="Output 3 3 3 3 3 8" xfId="31764"/>
    <cellStyle name="Output 3 3 3 3 4" xfId="31765"/>
    <cellStyle name="Output 3 3 3 3 4 2" xfId="31766"/>
    <cellStyle name="Output 3 3 3 3 4 3" xfId="31767"/>
    <cellStyle name="Output 3 3 3 3 4 4" xfId="31768"/>
    <cellStyle name="Output 3 3 3 3 4 5" xfId="31769"/>
    <cellStyle name="Output 3 3 3 3 4 6" xfId="31770"/>
    <cellStyle name="Output 3 3 3 3 5" xfId="31771"/>
    <cellStyle name="Output 3 3 3 3 5 2" xfId="31772"/>
    <cellStyle name="Output 3 3 3 3 5 3" xfId="31773"/>
    <cellStyle name="Output 3 3 3 3 5 4" xfId="31774"/>
    <cellStyle name="Output 3 3 3 3 5 5" xfId="31775"/>
    <cellStyle name="Output 3 3 3 3 5 6" xfId="31776"/>
    <cellStyle name="Output 3 3 3 3 6" xfId="31777"/>
    <cellStyle name="Output 3 3 3 3 7" xfId="31778"/>
    <cellStyle name="Output 3 3 3 3 8" xfId="31779"/>
    <cellStyle name="Output 3 3 3 3 9" xfId="31780"/>
    <cellStyle name="Output 3 3 3 4" xfId="31781"/>
    <cellStyle name="Output 3 3 3 4 2" xfId="31782"/>
    <cellStyle name="Output 3 3 3 4 2 2" xfId="31783"/>
    <cellStyle name="Output 3 3 3 4 2 2 2" xfId="31784"/>
    <cellStyle name="Output 3 3 3 4 2 2 3" xfId="31785"/>
    <cellStyle name="Output 3 3 3 4 2 2 4" xfId="31786"/>
    <cellStyle name="Output 3 3 3 4 2 2 5" xfId="31787"/>
    <cellStyle name="Output 3 3 3 4 2 2 6" xfId="31788"/>
    <cellStyle name="Output 3 3 3 4 2 3" xfId="31789"/>
    <cellStyle name="Output 3 3 3 4 2 3 2" xfId="31790"/>
    <cellStyle name="Output 3 3 3 4 2 3 3" xfId="31791"/>
    <cellStyle name="Output 3 3 3 4 2 3 4" xfId="31792"/>
    <cellStyle name="Output 3 3 3 4 2 3 5" xfId="31793"/>
    <cellStyle name="Output 3 3 3 4 2 3 6" xfId="31794"/>
    <cellStyle name="Output 3 3 3 4 2 4" xfId="31795"/>
    <cellStyle name="Output 3 3 3 4 2 5" xfId="31796"/>
    <cellStyle name="Output 3 3 3 4 2 6" xfId="31797"/>
    <cellStyle name="Output 3 3 3 4 2 7" xfId="31798"/>
    <cellStyle name="Output 3 3 3 4 2 8" xfId="31799"/>
    <cellStyle name="Output 3 3 3 4 3" xfId="31800"/>
    <cellStyle name="Output 3 3 3 4 3 2" xfId="31801"/>
    <cellStyle name="Output 3 3 3 4 3 3" xfId="31802"/>
    <cellStyle name="Output 3 3 3 4 3 4" xfId="31803"/>
    <cellStyle name="Output 3 3 3 4 3 5" xfId="31804"/>
    <cellStyle name="Output 3 3 3 4 3 6" xfId="31805"/>
    <cellStyle name="Output 3 3 3 4 4" xfId="31806"/>
    <cellStyle name="Output 3 3 3 4 4 2" xfId="31807"/>
    <cellStyle name="Output 3 3 3 4 4 3" xfId="31808"/>
    <cellStyle name="Output 3 3 3 4 4 4" xfId="31809"/>
    <cellStyle name="Output 3 3 3 4 4 5" xfId="31810"/>
    <cellStyle name="Output 3 3 3 4 4 6" xfId="31811"/>
    <cellStyle name="Output 3 3 3 4 5" xfId="31812"/>
    <cellStyle name="Output 3 3 3 4 6" xfId="31813"/>
    <cellStyle name="Output 3 3 3 4 7" xfId="31814"/>
    <cellStyle name="Output 3 3 3 4 8" xfId="31815"/>
    <cellStyle name="Output 3 3 3 4 9" xfId="31816"/>
    <cellStyle name="Output 3 3 3 5" xfId="31817"/>
    <cellStyle name="Output 3 3 3 5 2" xfId="31818"/>
    <cellStyle name="Output 3 3 3 5 2 2" xfId="31819"/>
    <cellStyle name="Output 3 3 3 5 2 3" xfId="31820"/>
    <cellStyle name="Output 3 3 3 5 2 4" xfId="31821"/>
    <cellStyle name="Output 3 3 3 5 2 5" xfId="31822"/>
    <cellStyle name="Output 3 3 3 5 2 6" xfId="31823"/>
    <cellStyle name="Output 3 3 3 5 3" xfId="31824"/>
    <cellStyle name="Output 3 3 3 5 3 2" xfId="31825"/>
    <cellStyle name="Output 3 3 3 5 3 3" xfId="31826"/>
    <cellStyle name="Output 3 3 3 5 3 4" xfId="31827"/>
    <cellStyle name="Output 3 3 3 5 3 5" xfId="31828"/>
    <cellStyle name="Output 3 3 3 5 3 6" xfId="31829"/>
    <cellStyle name="Output 3 3 3 5 4" xfId="31830"/>
    <cellStyle name="Output 3 3 3 5 5" xfId="31831"/>
    <cellStyle name="Output 3 3 3 5 6" xfId="31832"/>
    <cellStyle name="Output 3 3 3 5 7" xfId="31833"/>
    <cellStyle name="Output 3 3 3 5 8" xfId="31834"/>
    <cellStyle name="Output 3 3 3 6" xfId="31835"/>
    <cellStyle name="Output 3 3 3 6 2" xfId="31836"/>
    <cellStyle name="Output 3 3 3 6 3" xfId="31837"/>
    <cellStyle name="Output 3 3 3 6 4" xfId="31838"/>
    <cellStyle name="Output 3 3 3 6 5" xfId="31839"/>
    <cellStyle name="Output 3 3 3 6 6" xfId="31840"/>
    <cellStyle name="Output 3 3 3 7" xfId="31841"/>
    <cellStyle name="Output 3 3 3 7 2" xfId="31842"/>
    <cellStyle name="Output 3 3 3 7 3" xfId="31843"/>
    <cellStyle name="Output 3 3 3 7 4" xfId="31844"/>
    <cellStyle name="Output 3 3 3 7 5" xfId="31845"/>
    <cellStyle name="Output 3 3 3 7 6" xfId="31846"/>
    <cellStyle name="Output 3 3 3 8" xfId="31847"/>
    <cellStyle name="Output 3 3 3 9" xfId="31848"/>
    <cellStyle name="Output 3 3 4" xfId="31849"/>
    <cellStyle name="Output 3 3 4 10" xfId="31850"/>
    <cellStyle name="Output 3 3 4 11" xfId="31851"/>
    <cellStyle name="Output 3 3 4 2" xfId="31852"/>
    <cellStyle name="Output 3 3 4 2 10" xfId="31853"/>
    <cellStyle name="Output 3 3 4 2 2" xfId="31854"/>
    <cellStyle name="Output 3 3 4 2 2 2" xfId="31855"/>
    <cellStyle name="Output 3 3 4 2 2 2 2" xfId="31856"/>
    <cellStyle name="Output 3 3 4 2 2 2 2 2" xfId="31857"/>
    <cellStyle name="Output 3 3 4 2 2 2 2 3" xfId="31858"/>
    <cellStyle name="Output 3 3 4 2 2 2 2 4" xfId="31859"/>
    <cellStyle name="Output 3 3 4 2 2 2 2 5" xfId="31860"/>
    <cellStyle name="Output 3 3 4 2 2 2 2 6" xfId="31861"/>
    <cellStyle name="Output 3 3 4 2 2 2 3" xfId="31862"/>
    <cellStyle name="Output 3 3 4 2 2 2 3 2" xfId="31863"/>
    <cellStyle name="Output 3 3 4 2 2 2 3 3" xfId="31864"/>
    <cellStyle name="Output 3 3 4 2 2 2 3 4" xfId="31865"/>
    <cellStyle name="Output 3 3 4 2 2 2 3 5" xfId="31866"/>
    <cellStyle name="Output 3 3 4 2 2 2 3 6" xfId="31867"/>
    <cellStyle name="Output 3 3 4 2 2 2 4" xfId="31868"/>
    <cellStyle name="Output 3 3 4 2 2 2 5" xfId="31869"/>
    <cellStyle name="Output 3 3 4 2 2 2 6" xfId="31870"/>
    <cellStyle name="Output 3 3 4 2 2 2 7" xfId="31871"/>
    <cellStyle name="Output 3 3 4 2 2 2 8" xfId="31872"/>
    <cellStyle name="Output 3 3 4 2 2 3" xfId="31873"/>
    <cellStyle name="Output 3 3 4 2 2 3 2" xfId="31874"/>
    <cellStyle name="Output 3 3 4 2 2 3 3" xfId="31875"/>
    <cellStyle name="Output 3 3 4 2 2 3 4" xfId="31876"/>
    <cellStyle name="Output 3 3 4 2 2 3 5" xfId="31877"/>
    <cellStyle name="Output 3 3 4 2 2 3 6" xfId="31878"/>
    <cellStyle name="Output 3 3 4 2 2 4" xfId="31879"/>
    <cellStyle name="Output 3 3 4 2 2 4 2" xfId="31880"/>
    <cellStyle name="Output 3 3 4 2 2 4 3" xfId="31881"/>
    <cellStyle name="Output 3 3 4 2 2 4 4" xfId="31882"/>
    <cellStyle name="Output 3 3 4 2 2 4 5" xfId="31883"/>
    <cellStyle name="Output 3 3 4 2 2 4 6" xfId="31884"/>
    <cellStyle name="Output 3 3 4 2 2 5" xfId="31885"/>
    <cellStyle name="Output 3 3 4 2 2 6" xfId="31886"/>
    <cellStyle name="Output 3 3 4 2 2 7" xfId="31887"/>
    <cellStyle name="Output 3 3 4 2 2 8" xfId="31888"/>
    <cellStyle name="Output 3 3 4 2 2 9" xfId="31889"/>
    <cellStyle name="Output 3 3 4 2 3" xfId="31890"/>
    <cellStyle name="Output 3 3 4 2 3 2" xfId="31891"/>
    <cellStyle name="Output 3 3 4 2 3 2 2" xfId="31892"/>
    <cellStyle name="Output 3 3 4 2 3 2 3" xfId="31893"/>
    <cellStyle name="Output 3 3 4 2 3 2 4" xfId="31894"/>
    <cellStyle name="Output 3 3 4 2 3 2 5" xfId="31895"/>
    <cellStyle name="Output 3 3 4 2 3 2 6" xfId="31896"/>
    <cellStyle name="Output 3 3 4 2 3 3" xfId="31897"/>
    <cellStyle name="Output 3 3 4 2 3 3 2" xfId="31898"/>
    <cellStyle name="Output 3 3 4 2 3 3 3" xfId="31899"/>
    <cellStyle name="Output 3 3 4 2 3 3 4" xfId="31900"/>
    <cellStyle name="Output 3 3 4 2 3 3 5" xfId="31901"/>
    <cellStyle name="Output 3 3 4 2 3 3 6" xfId="31902"/>
    <cellStyle name="Output 3 3 4 2 3 4" xfId="31903"/>
    <cellStyle name="Output 3 3 4 2 3 5" xfId="31904"/>
    <cellStyle name="Output 3 3 4 2 3 6" xfId="31905"/>
    <cellStyle name="Output 3 3 4 2 3 7" xfId="31906"/>
    <cellStyle name="Output 3 3 4 2 3 8" xfId="31907"/>
    <cellStyle name="Output 3 3 4 2 4" xfId="31908"/>
    <cellStyle name="Output 3 3 4 2 4 2" xfId="31909"/>
    <cellStyle name="Output 3 3 4 2 4 3" xfId="31910"/>
    <cellStyle name="Output 3 3 4 2 4 4" xfId="31911"/>
    <cellStyle name="Output 3 3 4 2 4 5" xfId="31912"/>
    <cellStyle name="Output 3 3 4 2 4 6" xfId="31913"/>
    <cellStyle name="Output 3 3 4 2 5" xfId="31914"/>
    <cellStyle name="Output 3 3 4 2 5 2" xfId="31915"/>
    <cellStyle name="Output 3 3 4 2 5 3" xfId="31916"/>
    <cellStyle name="Output 3 3 4 2 5 4" xfId="31917"/>
    <cellStyle name="Output 3 3 4 2 5 5" xfId="31918"/>
    <cellStyle name="Output 3 3 4 2 5 6" xfId="31919"/>
    <cellStyle name="Output 3 3 4 2 6" xfId="31920"/>
    <cellStyle name="Output 3 3 4 2 7" xfId="31921"/>
    <cellStyle name="Output 3 3 4 2 8" xfId="31922"/>
    <cellStyle name="Output 3 3 4 2 9" xfId="31923"/>
    <cellStyle name="Output 3 3 4 3" xfId="31924"/>
    <cellStyle name="Output 3 3 4 3 2" xfId="31925"/>
    <cellStyle name="Output 3 3 4 3 2 2" xfId="31926"/>
    <cellStyle name="Output 3 3 4 3 2 2 2" xfId="31927"/>
    <cellStyle name="Output 3 3 4 3 2 2 3" xfId="31928"/>
    <cellStyle name="Output 3 3 4 3 2 2 4" xfId="31929"/>
    <cellStyle name="Output 3 3 4 3 2 2 5" xfId="31930"/>
    <cellStyle name="Output 3 3 4 3 2 2 6" xfId="31931"/>
    <cellStyle name="Output 3 3 4 3 2 3" xfId="31932"/>
    <cellStyle name="Output 3 3 4 3 2 3 2" xfId="31933"/>
    <cellStyle name="Output 3 3 4 3 2 3 3" xfId="31934"/>
    <cellStyle name="Output 3 3 4 3 2 3 4" xfId="31935"/>
    <cellStyle name="Output 3 3 4 3 2 3 5" xfId="31936"/>
    <cellStyle name="Output 3 3 4 3 2 3 6" xfId="31937"/>
    <cellStyle name="Output 3 3 4 3 2 4" xfId="31938"/>
    <cellStyle name="Output 3 3 4 3 2 5" xfId="31939"/>
    <cellStyle name="Output 3 3 4 3 2 6" xfId="31940"/>
    <cellStyle name="Output 3 3 4 3 2 7" xfId="31941"/>
    <cellStyle name="Output 3 3 4 3 2 8" xfId="31942"/>
    <cellStyle name="Output 3 3 4 3 3" xfId="31943"/>
    <cellStyle name="Output 3 3 4 3 3 2" xfId="31944"/>
    <cellStyle name="Output 3 3 4 3 3 3" xfId="31945"/>
    <cellStyle name="Output 3 3 4 3 3 4" xfId="31946"/>
    <cellStyle name="Output 3 3 4 3 3 5" xfId="31947"/>
    <cellStyle name="Output 3 3 4 3 3 6" xfId="31948"/>
    <cellStyle name="Output 3 3 4 3 4" xfId="31949"/>
    <cellStyle name="Output 3 3 4 3 4 2" xfId="31950"/>
    <cellStyle name="Output 3 3 4 3 4 3" xfId="31951"/>
    <cellStyle name="Output 3 3 4 3 4 4" xfId="31952"/>
    <cellStyle name="Output 3 3 4 3 4 5" xfId="31953"/>
    <cellStyle name="Output 3 3 4 3 4 6" xfId="31954"/>
    <cellStyle name="Output 3 3 4 3 5" xfId="31955"/>
    <cellStyle name="Output 3 3 4 3 6" xfId="31956"/>
    <cellStyle name="Output 3 3 4 3 7" xfId="31957"/>
    <cellStyle name="Output 3 3 4 3 8" xfId="31958"/>
    <cellStyle name="Output 3 3 4 3 9" xfId="31959"/>
    <cellStyle name="Output 3 3 4 4" xfId="31960"/>
    <cellStyle name="Output 3 3 4 4 2" xfId="31961"/>
    <cellStyle name="Output 3 3 4 4 2 2" xfId="31962"/>
    <cellStyle name="Output 3 3 4 4 2 3" xfId="31963"/>
    <cellStyle name="Output 3 3 4 4 2 4" xfId="31964"/>
    <cellStyle name="Output 3 3 4 4 2 5" xfId="31965"/>
    <cellStyle name="Output 3 3 4 4 2 6" xfId="31966"/>
    <cellStyle name="Output 3 3 4 4 3" xfId="31967"/>
    <cellStyle name="Output 3 3 4 4 3 2" xfId="31968"/>
    <cellStyle name="Output 3 3 4 4 3 3" xfId="31969"/>
    <cellStyle name="Output 3 3 4 4 3 4" xfId="31970"/>
    <cellStyle name="Output 3 3 4 4 3 5" xfId="31971"/>
    <cellStyle name="Output 3 3 4 4 3 6" xfId="31972"/>
    <cellStyle name="Output 3 3 4 4 4" xfId="31973"/>
    <cellStyle name="Output 3 3 4 4 5" xfId="31974"/>
    <cellStyle name="Output 3 3 4 4 6" xfId="31975"/>
    <cellStyle name="Output 3 3 4 4 7" xfId="31976"/>
    <cellStyle name="Output 3 3 4 4 8" xfId="31977"/>
    <cellStyle name="Output 3 3 4 5" xfId="31978"/>
    <cellStyle name="Output 3 3 4 5 2" xfId="31979"/>
    <cellStyle name="Output 3 3 4 5 3" xfId="31980"/>
    <cellStyle name="Output 3 3 4 5 4" xfId="31981"/>
    <cellStyle name="Output 3 3 4 5 5" xfId="31982"/>
    <cellStyle name="Output 3 3 4 5 6" xfId="31983"/>
    <cellStyle name="Output 3 3 4 6" xfId="31984"/>
    <cellStyle name="Output 3 3 4 6 2" xfId="31985"/>
    <cellStyle name="Output 3 3 4 6 3" xfId="31986"/>
    <cellStyle name="Output 3 3 4 6 4" xfId="31987"/>
    <cellStyle name="Output 3 3 4 6 5" xfId="31988"/>
    <cellStyle name="Output 3 3 4 6 6" xfId="31989"/>
    <cellStyle name="Output 3 3 4 7" xfId="31990"/>
    <cellStyle name="Output 3 3 4 8" xfId="31991"/>
    <cellStyle name="Output 3 3 4 9" xfId="31992"/>
    <cellStyle name="Output 3 3 5" xfId="31993"/>
    <cellStyle name="Output 3 3 5 10" xfId="31994"/>
    <cellStyle name="Output 3 3 5 2" xfId="31995"/>
    <cellStyle name="Output 3 3 5 2 2" xfId="31996"/>
    <cellStyle name="Output 3 3 5 2 2 2" xfId="31997"/>
    <cellStyle name="Output 3 3 5 2 2 2 2" xfId="31998"/>
    <cellStyle name="Output 3 3 5 2 2 2 3" xfId="31999"/>
    <cellStyle name="Output 3 3 5 2 2 2 4" xfId="32000"/>
    <cellStyle name="Output 3 3 5 2 2 2 5" xfId="32001"/>
    <cellStyle name="Output 3 3 5 2 2 2 6" xfId="32002"/>
    <cellStyle name="Output 3 3 5 2 2 3" xfId="32003"/>
    <cellStyle name="Output 3 3 5 2 2 3 2" xfId="32004"/>
    <cellStyle name="Output 3 3 5 2 2 3 3" xfId="32005"/>
    <cellStyle name="Output 3 3 5 2 2 3 4" xfId="32006"/>
    <cellStyle name="Output 3 3 5 2 2 3 5" xfId="32007"/>
    <cellStyle name="Output 3 3 5 2 2 3 6" xfId="32008"/>
    <cellStyle name="Output 3 3 5 2 2 4" xfId="32009"/>
    <cellStyle name="Output 3 3 5 2 2 5" xfId="32010"/>
    <cellStyle name="Output 3 3 5 2 2 6" xfId="32011"/>
    <cellStyle name="Output 3 3 5 2 2 7" xfId="32012"/>
    <cellStyle name="Output 3 3 5 2 2 8" xfId="32013"/>
    <cellStyle name="Output 3 3 5 2 3" xfId="32014"/>
    <cellStyle name="Output 3 3 5 2 3 2" xfId="32015"/>
    <cellStyle name="Output 3 3 5 2 3 3" xfId="32016"/>
    <cellStyle name="Output 3 3 5 2 3 4" xfId="32017"/>
    <cellStyle name="Output 3 3 5 2 3 5" xfId="32018"/>
    <cellStyle name="Output 3 3 5 2 3 6" xfId="32019"/>
    <cellStyle name="Output 3 3 5 2 4" xfId="32020"/>
    <cellStyle name="Output 3 3 5 2 4 2" xfId="32021"/>
    <cellStyle name="Output 3 3 5 2 4 3" xfId="32022"/>
    <cellStyle name="Output 3 3 5 2 4 4" xfId="32023"/>
    <cellStyle name="Output 3 3 5 2 4 5" xfId="32024"/>
    <cellStyle name="Output 3 3 5 2 4 6" xfId="32025"/>
    <cellStyle name="Output 3 3 5 2 5" xfId="32026"/>
    <cellStyle name="Output 3 3 5 2 6" xfId="32027"/>
    <cellStyle name="Output 3 3 5 2 7" xfId="32028"/>
    <cellStyle name="Output 3 3 5 2 8" xfId="32029"/>
    <cellStyle name="Output 3 3 5 2 9" xfId="32030"/>
    <cellStyle name="Output 3 3 5 3" xfId="32031"/>
    <cellStyle name="Output 3 3 5 3 2" xfId="32032"/>
    <cellStyle name="Output 3 3 5 3 2 2" xfId="32033"/>
    <cellStyle name="Output 3 3 5 3 2 3" xfId="32034"/>
    <cellStyle name="Output 3 3 5 3 2 4" xfId="32035"/>
    <cellStyle name="Output 3 3 5 3 2 5" xfId="32036"/>
    <cellStyle name="Output 3 3 5 3 2 6" xfId="32037"/>
    <cellStyle name="Output 3 3 5 3 3" xfId="32038"/>
    <cellStyle name="Output 3 3 5 3 3 2" xfId="32039"/>
    <cellStyle name="Output 3 3 5 3 3 3" xfId="32040"/>
    <cellStyle name="Output 3 3 5 3 3 4" xfId="32041"/>
    <cellStyle name="Output 3 3 5 3 3 5" xfId="32042"/>
    <cellStyle name="Output 3 3 5 3 3 6" xfId="32043"/>
    <cellStyle name="Output 3 3 5 3 4" xfId="32044"/>
    <cellStyle name="Output 3 3 5 3 5" xfId="32045"/>
    <cellStyle name="Output 3 3 5 3 6" xfId="32046"/>
    <cellStyle name="Output 3 3 5 3 7" xfId="32047"/>
    <cellStyle name="Output 3 3 5 3 8" xfId="32048"/>
    <cellStyle name="Output 3 3 5 4" xfId="32049"/>
    <cellStyle name="Output 3 3 5 4 2" xfId="32050"/>
    <cellStyle name="Output 3 3 5 4 3" xfId="32051"/>
    <cellStyle name="Output 3 3 5 4 4" xfId="32052"/>
    <cellStyle name="Output 3 3 5 4 5" xfId="32053"/>
    <cellStyle name="Output 3 3 5 4 6" xfId="32054"/>
    <cellStyle name="Output 3 3 5 5" xfId="32055"/>
    <cellStyle name="Output 3 3 5 5 2" xfId="32056"/>
    <cellStyle name="Output 3 3 5 5 3" xfId="32057"/>
    <cellStyle name="Output 3 3 5 5 4" xfId="32058"/>
    <cellStyle name="Output 3 3 5 5 5" xfId="32059"/>
    <cellStyle name="Output 3 3 5 5 6" xfId="32060"/>
    <cellStyle name="Output 3 3 5 6" xfId="32061"/>
    <cellStyle name="Output 3 3 5 7" xfId="32062"/>
    <cellStyle name="Output 3 3 5 8" xfId="32063"/>
    <cellStyle name="Output 3 3 5 9" xfId="32064"/>
    <cellStyle name="Output 3 3 6" xfId="32065"/>
    <cellStyle name="Output 3 3 6 2" xfId="32066"/>
    <cellStyle name="Output 3 3 6 2 2" xfId="32067"/>
    <cellStyle name="Output 3 3 6 2 2 2" xfId="32068"/>
    <cellStyle name="Output 3 3 6 2 2 3" xfId="32069"/>
    <cellStyle name="Output 3 3 6 2 2 4" xfId="32070"/>
    <cellStyle name="Output 3 3 6 2 2 5" xfId="32071"/>
    <cellStyle name="Output 3 3 6 2 2 6" xfId="32072"/>
    <cellStyle name="Output 3 3 6 2 3" xfId="32073"/>
    <cellStyle name="Output 3 3 6 2 3 2" xfId="32074"/>
    <cellStyle name="Output 3 3 6 2 3 3" xfId="32075"/>
    <cellStyle name="Output 3 3 6 2 3 4" xfId="32076"/>
    <cellStyle name="Output 3 3 6 2 3 5" xfId="32077"/>
    <cellStyle name="Output 3 3 6 2 3 6" xfId="32078"/>
    <cellStyle name="Output 3 3 6 2 4" xfId="32079"/>
    <cellStyle name="Output 3 3 6 2 5" xfId="32080"/>
    <cellStyle name="Output 3 3 6 2 6" xfId="32081"/>
    <cellStyle name="Output 3 3 6 2 7" xfId="32082"/>
    <cellStyle name="Output 3 3 6 2 8" xfId="32083"/>
    <cellStyle name="Output 3 3 6 3" xfId="32084"/>
    <cellStyle name="Output 3 3 6 3 2" xfId="32085"/>
    <cellStyle name="Output 3 3 6 3 3" xfId="32086"/>
    <cellStyle name="Output 3 3 6 3 4" xfId="32087"/>
    <cellStyle name="Output 3 3 6 3 5" xfId="32088"/>
    <cellStyle name="Output 3 3 6 3 6" xfId="32089"/>
    <cellStyle name="Output 3 3 6 4" xfId="32090"/>
    <cellStyle name="Output 3 3 6 4 2" xfId="32091"/>
    <cellStyle name="Output 3 3 6 4 3" xfId="32092"/>
    <cellStyle name="Output 3 3 6 4 4" xfId="32093"/>
    <cellStyle name="Output 3 3 6 4 5" xfId="32094"/>
    <cellStyle name="Output 3 3 6 4 6" xfId="32095"/>
    <cellStyle name="Output 3 3 6 5" xfId="32096"/>
    <cellStyle name="Output 3 3 6 6" xfId="32097"/>
    <cellStyle name="Output 3 3 6 7" xfId="32098"/>
    <cellStyle name="Output 3 3 6 8" xfId="32099"/>
    <cellStyle name="Output 3 3 6 9" xfId="32100"/>
    <cellStyle name="Output 3 3 7" xfId="32101"/>
    <cellStyle name="Output 3 3 7 2" xfId="32102"/>
    <cellStyle name="Output 3 3 7 2 2" xfId="32103"/>
    <cellStyle name="Output 3 3 7 2 3" xfId="32104"/>
    <cellStyle name="Output 3 3 7 2 4" xfId="32105"/>
    <cellStyle name="Output 3 3 7 2 5" xfId="32106"/>
    <cellStyle name="Output 3 3 7 2 6" xfId="32107"/>
    <cellStyle name="Output 3 3 7 3" xfId="32108"/>
    <cellStyle name="Output 3 3 7 3 2" xfId="32109"/>
    <cellStyle name="Output 3 3 7 3 3" xfId="32110"/>
    <cellStyle name="Output 3 3 7 3 4" xfId="32111"/>
    <cellStyle name="Output 3 3 7 3 5" xfId="32112"/>
    <cellStyle name="Output 3 3 7 3 6" xfId="32113"/>
    <cellStyle name="Output 3 3 7 4" xfId="32114"/>
    <cellStyle name="Output 3 3 7 5" xfId="32115"/>
    <cellStyle name="Output 3 3 7 6" xfId="32116"/>
    <cellStyle name="Output 3 3 7 7" xfId="32117"/>
    <cellStyle name="Output 3 3 7 8" xfId="32118"/>
    <cellStyle name="Output 3 3 8" xfId="32119"/>
    <cellStyle name="Output 3 3 8 2" xfId="32120"/>
    <cellStyle name="Output 3 3 8 3" xfId="32121"/>
    <cellStyle name="Output 3 3 8 4" xfId="32122"/>
    <cellStyle name="Output 3 3 8 5" xfId="32123"/>
    <cellStyle name="Output 3 3 8 6" xfId="32124"/>
    <cellStyle name="Output 3 3 9" xfId="32125"/>
    <cellStyle name="Output 3 3 9 2" xfId="32126"/>
    <cellStyle name="Output 3 3 9 3" xfId="32127"/>
    <cellStyle name="Output 3 3 9 4" xfId="32128"/>
    <cellStyle name="Output 3 3 9 5" xfId="32129"/>
    <cellStyle name="Output 3 3 9 6" xfId="32130"/>
    <cellStyle name="Output 3 4" xfId="32131"/>
    <cellStyle name="Output 3 4 10" xfId="32132"/>
    <cellStyle name="Output 3 4 2" xfId="32133"/>
    <cellStyle name="Output 3 4 2 2" xfId="32134"/>
    <cellStyle name="Output 3 4 2 2 2" xfId="32135"/>
    <cellStyle name="Output 3 4 2 2 2 2" xfId="32136"/>
    <cellStyle name="Output 3 4 2 2 2 3" xfId="32137"/>
    <cellStyle name="Output 3 4 2 2 2 4" xfId="32138"/>
    <cellStyle name="Output 3 4 2 2 2 5" xfId="32139"/>
    <cellStyle name="Output 3 4 2 2 2 6" xfId="32140"/>
    <cellStyle name="Output 3 4 2 2 3" xfId="32141"/>
    <cellStyle name="Output 3 4 2 2 3 2" xfId="32142"/>
    <cellStyle name="Output 3 4 2 2 3 3" xfId="32143"/>
    <cellStyle name="Output 3 4 2 2 3 4" xfId="32144"/>
    <cellStyle name="Output 3 4 2 2 3 5" xfId="32145"/>
    <cellStyle name="Output 3 4 2 2 3 6" xfId="32146"/>
    <cellStyle name="Output 3 4 2 2 4" xfId="32147"/>
    <cellStyle name="Output 3 4 2 2 5" xfId="32148"/>
    <cellStyle name="Output 3 4 2 2 6" xfId="32149"/>
    <cellStyle name="Output 3 4 2 2 7" xfId="32150"/>
    <cellStyle name="Output 3 4 2 2 8" xfId="32151"/>
    <cellStyle name="Output 3 4 2 3" xfId="32152"/>
    <cellStyle name="Output 3 4 2 3 2" xfId="32153"/>
    <cellStyle name="Output 3 4 2 3 3" xfId="32154"/>
    <cellStyle name="Output 3 4 2 3 4" xfId="32155"/>
    <cellStyle name="Output 3 4 2 3 5" xfId="32156"/>
    <cellStyle name="Output 3 4 2 3 6" xfId="32157"/>
    <cellStyle name="Output 3 4 2 4" xfId="32158"/>
    <cellStyle name="Output 3 4 2 4 2" xfId="32159"/>
    <cellStyle name="Output 3 4 2 4 3" xfId="32160"/>
    <cellStyle name="Output 3 4 2 4 4" xfId="32161"/>
    <cellStyle name="Output 3 4 2 4 5" xfId="32162"/>
    <cellStyle name="Output 3 4 2 4 6" xfId="32163"/>
    <cellStyle name="Output 3 4 2 5" xfId="32164"/>
    <cellStyle name="Output 3 4 2 6" xfId="32165"/>
    <cellStyle name="Output 3 4 2 7" xfId="32166"/>
    <cellStyle name="Output 3 4 2 8" xfId="32167"/>
    <cellStyle name="Output 3 4 2 9" xfId="32168"/>
    <cellStyle name="Output 3 4 3" xfId="32169"/>
    <cellStyle name="Output 3 4 3 2" xfId="32170"/>
    <cellStyle name="Output 3 4 3 2 2" xfId="32171"/>
    <cellStyle name="Output 3 4 3 2 3" xfId="32172"/>
    <cellStyle name="Output 3 4 3 2 4" xfId="32173"/>
    <cellStyle name="Output 3 4 3 2 5" xfId="32174"/>
    <cellStyle name="Output 3 4 3 2 6" xfId="32175"/>
    <cellStyle name="Output 3 4 3 3" xfId="32176"/>
    <cellStyle name="Output 3 4 3 3 2" xfId="32177"/>
    <cellStyle name="Output 3 4 3 3 3" xfId="32178"/>
    <cellStyle name="Output 3 4 3 3 4" xfId="32179"/>
    <cellStyle name="Output 3 4 3 3 5" xfId="32180"/>
    <cellStyle name="Output 3 4 3 3 6" xfId="32181"/>
    <cellStyle name="Output 3 4 3 4" xfId="32182"/>
    <cellStyle name="Output 3 4 3 5" xfId="32183"/>
    <cellStyle name="Output 3 4 3 6" xfId="32184"/>
    <cellStyle name="Output 3 4 3 7" xfId="32185"/>
    <cellStyle name="Output 3 4 3 8" xfId="32186"/>
    <cellStyle name="Output 3 4 4" xfId="32187"/>
    <cellStyle name="Output 3 4 4 2" xfId="32188"/>
    <cellStyle name="Output 3 4 4 3" xfId="32189"/>
    <cellStyle name="Output 3 4 4 4" xfId="32190"/>
    <cellStyle name="Output 3 4 4 5" xfId="32191"/>
    <cellStyle name="Output 3 4 4 6" xfId="32192"/>
    <cellStyle name="Output 3 4 5" xfId="32193"/>
    <cellStyle name="Output 3 4 5 2" xfId="32194"/>
    <cellStyle name="Output 3 4 5 3" xfId="32195"/>
    <cellStyle name="Output 3 4 5 4" xfId="32196"/>
    <cellStyle name="Output 3 4 5 5" xfId="32197"/>
    <cellStyle name="Output 3 4 5 6" xfId="32198"/>
    <cellStyle name="Output 3 4 6" xfId="32199"/>
    <cellStyle name="Output 3 4 7" xfId="32200"/>
    <cellStyle name="Output 3 4 8" xfId="32201"/>
    <cellStyle name="Output 3 4 9" xfId="32202"/>
    <cellStyle name="Output 3 5" xfId="32203"/>
    <cellStyle name="Output 3 5 2" xfId="32204"/>
    <cellStyle name="Output 3 5 2 2" xfId="32205"/>
    <cellStyle name="Output 3 5 2 2 2" xfId="32206"/>
    <cellStyle name="Output 3 5 2 2 3" xfId="32207"/>
    <cellStyle name="Output 3 5 2 2 4" xfId="32208"/>
    <cellStyle name="Output 3 5 2 2 5" xfId="32209"/>
    <cellStyle name="Output 3 5 2 2 6" xfId="32210"/>
    <cellStyle name="Output 3 5 2 3" xfId="32211"/>
    <cellStyle name="Output 3 5 2 3 2" xfId="32212"/>
    <cellStyle name="Output 3 5 2 3 3" xfId="32213"/>
    <cellStyle name="Output 3 5 2 3 4" xfId="32214"/>
    <cellStyle name="Output 3 5 2 3 5" xfId="32215"/>
    <cellStyle name="Output 3 5 2 3 6" xfId="32216"/>
    <cellStyle name="Output 3 5 2 4" xfId="32217"/>
    <cellStyle name="Output 3 5 2 5" xfId="32218"/>
    <cellStyle name="Output 3 5 2 6" xfId="32219"/>
    <cellStyle name="Output 3 5 2 7" xfId="32220"/>
    <cellStyle name="Output 3 5 2 8" xfId="32221"/>
    <cellStyle name="Output 3 5 3" xfId="32222"/>
    <cellStyle name="Output 3 5 3 2" xfId="32223"/>
    <cellStyle name="Output 3 5 3 3" xfId="32224"/>
    <cellStyle name="Output 3 5 3 4" xfId="32225"/>
    <cellStyle name="Output 3 5 3 5" xfId="32226"/>
    <cellStyle name="Output 3 5 3 6" xfId="32227"/>
    <cellStyle name="Output 3 5 4" xfId="32228"/>
    <cellStyle name="Output 3 5 4 2" xfId="32229"/>
    <cellStyle name="Output 3 5 4 3" xfId="32230"/>
    <cellStyle name="Output 3 5 4 4" xfId="32231"/>
    <cellStyle name="Output 3 5 4 5" xfId="32232"/>
    <cellStyle name="Output 3 5 4 6" xfId="32233"/>
    <cellStyle name="Output 3 5 5" xfId="32234"/>
    <cellStyle name="Output 3 5 6" xfId="32235"/>
    <cellStyle name="Output 3 5 7" xfId="32236"/>
    <cellStyle name="Output 3 5 8" xfId="32237"/>
    <cellStyle name="Output 3 5 9" xfId="32238"/>
    <cellStyle name="Output 3 6" xfId="32239"/>
    <cellStyle name="Output 3 6 2" xfId="32240"/>
    <cellStyle name="Output 3 6 3" xfId="32241"/>
    <cellStyle name="Output 3 6 4" xfId="32242"/>
    <cellStyle name="Output 3 6 5" xfId="32243"/>
    <cellStyle name="Output 3 6 6" xfId="32244"/>
    <cellStyle name="Output 3 7" xfId="29826"/>
    <cellStyle name="Output 4" xfId="32245"/>
    <cellStyle name="Output 4 10" xfId="32246"/>
    <cellStyle name="Output 4 11" xfId="32247"/>
    <cellStyle name="Output 4 12" xfId="32248"/>
    <cellStyle name="Output 4 13" xfId="32249"/>
    <cellStyle name="Output 4 14" xfId="32250"/>
    <cellStyle name="Output 4 2" xfId="32251"/>
    <cellStyle name="Output 4 2 10" xfId="32252"/>
    <cellStyle name="Output 4 2 11" xfId="32253"/>
    <cellStyle name="Output 4 2 12" xfId="32254"/>
    <cellStyle name="Output 4 2 13" xfId="32255"/>
    <cellStyle name="Output 4 2 2" xfId="32256"/>
    <cellStyle name="Output 4 2 2 10" xfId="32257"/>
    <cellStyle name="Output 4 2 2 11" xfId="32258"/>
    <cellStyle name="Output 4 2 2 12" xfId="32259"/>
    <cellStyle name="Output 4 2 2 2" xfId="32260"/>
    <cellStyle name="Output 4 2 2 2 10" xfId="32261"/>
    <cellStyle name="Output 4 2 2 2 11" xfId="32262"/>
    <cellStyle name="Output 4 2 2 2 2" xfId="32263"/>
    <cellStyle name="Output 4 2 2 2 2 10" xfId="32264"/>
    <cellStyle name="Output 4 2 2 2 2 2" xfId="32265"/>
    <cellStyle name="Output 4 2 2 2 2 2 2" xfId="32266"/>
    <cellStyle name="Output 4 2 2 2 2 2 2 2" xfId="32267"/>
    <cellStyle name="Output 4 2 2 2 2 2 2 2 2" xfId="32268"/>
    <cellStyle name="Output 4 2 2 2 2 2 2 2 3" xfId="32269"/>
    <cellStyle name="Output 4 2 2 2 2 2 2 2 4" xfId="32270"/>
    <cellStyle name="Output 4 2 2 2 2 2 2 2 5" xfId="32271"/>
    <cellStyle name="Output 4 2 2 2 2 2 2 2 6" xfId="32272"/>
    <cellStyle name="Output 4 2 2 2 2 2 2 3" xfId="32273"/>
    <cellStyle name="Output 4 2 2 2 2 2 2 3 2" xfId="32274"/>
    <cellStyle name="Output 4 2 2 2 2 2 2 3 3" xfId="32275"/>
    <cellStyle name="Output 4 2 2 2 2 2 2 3 4" xfId="32276"/>
    <cellStyle name="Output 4 2 2 2 2 2 2 3 5" xfId="32277"/>
    <cellStyle name="Output 4 2 2 2 2 2 2 3 6" xfId="32278"/>
    <cellStyle name="Output 4 2 2 2 2 2 2 4" xfId="32279"/>
    <cellStyle name="Output 4 2 2 2 2 2 2 5" xfId="32280"/>
    <cellStyle name="Output 4 2 2 2 2 2 2 6" xfId="32281"/>
    <cellStyle name="Output 4 2 2 2 2 2 2 7" xfId="32282"/>
    <cellStyle name="Output 4 2 2 2 2 2 2 8" xfId="32283"/>
    <cellStyle name="Output 4 2 2 2 2 2 3" xfId="32284"/>
    <cellStyle name="Output 4 2 2 2 2 2 3 2" xfId="32285"/>
    <cellStyle name="Output 4 2 2 2 2 2 3 3" xfId="32286"/>
    <cellStyle name="Output 4 2 2 2 2 2 3 4" xfId="32287"/>
    <cellStyle name="Output 4 2 2 2 2 2 3 5" xfId="32288"/>
    <cellStyle name="Output 4 2 2 2 2 2 3 6" xfId="32289"/>
    <cellStyle name="Output 4 2 2 2 2 2 4" xfId="32290"/>
    <cellStyle name="Output 4 2 2 2 2 2 4 2" xfId="32291"/>
    <cellStyle name="Output 4 2 2 2 2 2 4 3" xfId="32292"/>
    <cellStyle name="Output 4 2 2 2 2 2 4 4" xfId="32293"/>
    <cellStyle name="Output 4 2 2 2 2 2 4 5" xfId="32294"/>
    <cellStyle name="Output 4 2 2 2 2 2 4 6" xfId="32295"/>
    <cellStyle name="Output 4 2 2 2 2 2 5" xfId="32296"/>
    <cellStyle name="Output 4 2 2 2 2 2 6" xfId="32297"/>
    <cellStyle name="Output 4 2 2 2 2 2 7" xfId="32298"/>
    <cellStyle name="Output 4 2 2 2 2 2 8" xfId="32299"/>
    <cellStyle name="Output 4 2 2 2 2 2 9" xfId="32300"/>
    <cellStyle name="Output 4 2 2 2 2 3" xfId="32301"/>
    <cellStyle name="Output 4 2 2 2 2 3 2" xfId="32302"/>
    <cellStyle name="Output 4 2 2 2 2 3 2 2" xfId="32303"/>
    <cellStyle name="Output 4 2 2 2 2 3 2 3" xfId="32304"/>
    <cellStyle name="Output 4 2 2 2 2 3 2 4" xfId="32305"/>
    <cellStyle name="Output 4 2 2 2 2 3 2 5" xfId="32306"/>
    <cellStyle name="Output 4 2 2 2 2 3 2 6" xfId="32307"/>
    <cellStyle name="Output 4 2 2 2 2 3 3" xfId="32308"/>
    <cellStyle name="Output 4 2 2 2 2 3 3 2" xfId="32309"/>
    <cellStyle name="Output 4 2 2 2 2 3 3 3" xfId="32310"/>
    <cellStyle name="Output 4 2 2 2 2 3 3 4" xfId="32311"/>
    <cellStyle name="Output 4 2 2 2 2 3 3 5" xfId="32312"/>
    <cellStyle name="Output 4 2 2 2 2 3 3 6" xfId="32313"/>
    <cellStyle name="Output 4 2 2 2 2 3 4" xfId="32314"/>
    <cellStyle name="Output 4 2 2 2 2 3 5" xfId="32315"/>
    <cellStyle name="Output 4 2 2 2 2 3 6" xfId="32316"/>
    <cellStyle name="Output 4 2 2 2 2 3 7" xfId="32317"/>
    <cellStyle name="Output 4 2 2 2 2 3 8" xfId="32318"/>
    <cellStyle name="Output 4 2 2 2 2 4" xfId="32319"/>
    <cellStyle name="Output 4 2 2 2 2 4 2" xfId="32320"/>
    <cellStyle name="Output 4 2 2 2 2 4 3" xfId="32321"/>
    <cellStyle name="Output 4 2 2 2 2 4 4" xfId="32322"/>
    <cellStyle name="Output 4 2 2 2 2 4 5" xfId="32323"/>
    <cellStyle name="Output 4 2 2 2 2 4 6" xfId="32324"/>
    <cellStyle name="Output 4 2 2 2 2 5" xfId="32325"/>
    <cellStyle name="Output 4 2 2 2 2 5 2" xfId="32326"/>
    <cellStyle name="Output 4 2 2 2 2 5 3" xfId="32327"/>
    <cellStyle name="Output 4 2 2 2 2 5 4" xfId="32328"/>
    <cellStyle name="Output 4 2 2 2 2 5 5" xfId="32329"/>
    <cellStyle name="Output 4 2 2 2 2 5 6" xfId="32330"/>
    <cellStyle name="Output 4 2 2 2 2 6" xfId="32331"/>
    <cellStyle name="Output 4 2 2 2 2 7" xfId="32332"/>
    <cellStyle name="Output 4 2 2 2 2 8" xfId="32333"/>
    <cellStyle name="Output 4 2 2 2 2 9" xfId="32334"/>
    <cellStyle name="Output 4 2 2 2 3" xfId="32335"/>
    <cellStyle name="Output 4 2 2 2 3 2" xfId="32336"/>
    <cellStyle name="Output 4 2 2 2 3 2 2" xfId="32337"/>
    <cellStyle name="Output 4 2 2 2 3 2 2 2" xfId="32338"/>
    <cellStyle name="Output 4 2 2 2 3 2 2 3" xfId="32339"/>
    <cellStyle name="Output 4 2 2 2 3 2 2 4" xfId="32340"/>
    <cellStyle name="Output 4 2 2 2 3 2 2 5" xfId="32341"/>
    <cellStyle name="Output 4 2 2 2 3 2 2 6" xfId="32342"/>
    <cellStyle name="Output 4 2 2 2 3 2 3" xfId="32343"/>
    <cellStyle name="Output 4 2 2 2 3 2 3 2" xfId="32344"/>
    <cellStyle name="Output 4 2 2 2 3 2 3 3" xfId="32345"/>
    <cellStyle name="Output 4 2 2 2 3 2 3 4" xfId="32346"/>
    <cellStyle name="Output 4 2 2 2 3 2 3 5" xfId="32347"/>
    <cellStyle name="Output 4 2 2 2 3 2 3 6" xfId="32348"/>
    <cellStyle name="Output 4 2 2 2 3 2 4" xfId="32349"/>
    <cellStyle name="Output 4 2 2 2 3 2 5" xfId="32350"/>
    <cellStyle name="Output 4 2 2 2 3 2 6" xfId="32351"/>
    <cellStyle name="Output 4 2 2 2 3 2 7" xfId="32352"/>
    <cellStyle name="Output 4 2 2 2 3 2 8" xfId="32353"/>
    <cellStyle name="Output 4 2 2 2 3 3" xfId="32354"/>
    <cellStyle name="Output 4 2 2 2 3 3 2" xfId="32355"/>
    <cellStyle name="Output 4 2 2 2 3 3 3" xfId="32356"/>
    <cellStyle name="Output 4 2 2 2 3 3 4" xfId="32357"/>
    <cellStyle name="Output 4 2 2 2 3 3 5" xfId="32358"/>
    <cellStyle name="Output 4 2 2 2 3 3 6" xfId="32359"/>
    <cellStyle name="Output 4 2 2 2 3 4" xfId="32360"/>
    <cellStyle name="Output 4 2 2 2 3 4 2" xfId="32361"/>
    <cellStyle name="Output 4 2 2 2 3 4 3" xfId="32362"/>
    <cellStyle name="Output 4 2 2 2 3 4 4" xfId="32363"/>
    <cellStyle name="Output 4 2 2 2 3 4 5" xfId="32364"/>
    <cellStyle name="Output 4 2 2 2 3 4 6" xfId="32365"/>
    <cellStyle name="Output 4 2 2 2 3 5" xfId="32366"/>
    <cellStyle name="Output 4 2 2 2 3 6" xfId="32367"/>
    <cellStyle name="Output 4 2 2 2 3 7" xfId="32368"/>
    <cellStyle name="Output 4 2 2 2 3 8" xfId="32369"/>
    <cellStyle name="Output 4 2 2 2 3 9" xfId="32370"/>
    <cellStyle name="Output 4 2 2 2 4" xfId="32371"/>
    <cellStyle name="Output 4 2 2 2 4 2" xfId="32372"/>
    <cellStyle name="Output 4 2 2 2 4 2 2" xfId="32373"/>
    <cellStyle name="Output 4 2 2 2 4 2 3" xfId="32374"/>
    <cellStyle name="Output 4 2 2 2 4 2 4" xfId="32375"/>
    <cellStyle name="Output 4 2 2 2 4 2 5" xfId="32376"/>
    <cellStyle name="Output 4 2 2 2 4 2 6" xfId="32377"/>
    <cellStyle name="Output 4 2 2 2 4 3" xfId="32378"/>
    <cellStyle name="Output 4 2 2 2 4 3 2" xfId="32379"/>
    <cellStyle name="Output 4 2 2 2 4 3 3" xfId="32380"/>
    <cellStyle name="Output 4 2 2 2 4 3 4" xfId="32381"/>
    <cellStyle name="Output 4 2 2 2 4 3 5" xfId="32382"/>
    <cellStyle name="Output 4 2 2 2 4 3 6" xfId="32383"/>
    <cellStyle name="Output 4 2 2 2 4 4" xfId="32384"/>
    <cellStyle name="Output 4 2 2 2 4 5" xfId="32385"/>
    <cellStyle name="Output 4 2 2 2 4 6" xfId="32386"/>
    <cellStyle name="Output 4 2 2 2 4 7" xfId="32387"/>
    <cellStyle name="Output 4 2 2 2 4 8" xfId="32388"/>
    <cellStyle name="Output 4 2 2 2 5" xfId="32389"/>
    <cellStyle name="Output 4 2 2 2 5 2" xfId="32390"/>
    <cellStyle name="Output 4 2 2 2 5 3" xfId="32391"/>
    <cellStyle name="Output 4 2 2 2 5 4" xfId="32392"/>
    <cellStyle name="Output 4 2 2 2 5 5" xfId="32393"/>
    <cellStyle name="Output 4 2 2 2 5 6" xfId="32394"/>
    <cellStyle name="Output 4 2 2 2 6" xfId="32395"/>
    <cellStyle name="Output 4 2 2 2 6 2" xfId="32396"/>
    <cellStyle name="Output 4 2 2 2 6 3" xfId="32397"/>
    <cellStyle name="Output 4 2 2 2 6 4" xfId="32398"/>
    <cellStyle name="Output 4 2 2 2 6 5" xfId="32399"/>
    <cellStyle name="Output 4 2 2 2 6 6" xfId="32400"/>
    <cellStyle name="Output 4 2 2 2 7" xfId="32401"/>
    <cellStyle name="Output 4 2 2 2 8" xfId="32402"/>
    <cellStyle name="Output 4 2 2 2 9" xfId="32403"/>
    <cellStyle name="Output 4 2 2 3" xfId="32404"/>
    <cellStyle name="Output 4 2 2 3 10" xfId="32405"/>
    <cellStyle name="Output 4 2 2 3 2" xfId="32406"/>
    <cellStyle name="Output 4 2 2 3 2 2" xfId="32407"/>
    <cellStyle name="Output 4 2 2 3 2 2 2" xfId="32408"/>
    <cellStyle name="Output 4 2 2 3 2 2 2 2" xfId="32409"/>
    <cellStyle name="Output 4 2 2 3 2 2 2 3" xfId="32410"/>
    <cellStyle name="Output 4 2 2 3 2 2 2 4" xfId="32411"/>
    <cellStyle name="Output 4 2 2 3 2 2 2 5" xfId="32412"/>
    <cellStyle name="Output 4 2 2 3 2 2 2 6" xfId="32413"/>
    <cellStyle name="Output 4 2 2 3 2 2 3" xfId="32414"/>
    <cellStyle name="Output 4 2 2 3 2 2 3 2" xfId="32415"/>
    <cellStyle name="Output 4 2 2 3 2 2 3 3" xfId="32416"/>
    <cellStyle name="Output 4 2 2 3 2 2 3 4" xfId="32417"/>
    <cellStyle name="Output 4 2 2 3 2 2 3 5" xfId="32418"/>
    <cellStyle name="Output 4 2 2 3 2 2 3 6" xfId="32419"/>
    <cellStyle name="Output 4 2 2 3 2 2 4" xfId="32420"/>
    <cellStyle name="Output 4 2 2 3 2 2 5" xfId="32421"/>
    <cellStyle name="Output 4 2 2 3 2 2 6" xfId="32422"/>
    <cellStyle name="Output 4 2 2 3 2 2 7" xfId="32423"/>
    <cellStyle name="Output 4 2 2 3 2 2 8" xfId="32424"/>
    <cellStyle name="Output 4 2 2 3 2 3" xfId="32425"/>
    <cellStyle name="Output 4 2 2 3 2 3 2" xfId="32426"/>
    <cellStyle name="Output 4 2 2 3 2 3 3" xfId="32427"/>
    <cellStyle name="Output 4 2 2 3 2 3 4" xfId="32428"/>
    <cellStyle name="Output 4 2 2 3 2 3 5" xfId="32429"/>
    <cellStyle name="Output 4 2 2 3 2 3 6" xfId="32430"/>
    <cellStyle name="Output 4 2 2 3 2 4" xfId="32431"/>
    <cellStyle name="Output 4 2 2 3 2 4 2" xfId="32432"/>
    <cellStyle name="Output 4 2 2 3 2 4 3" xfId="32433"/>
    <cellStyle name="Output 4 2 2 3 2 4 4" xfId="32434"/>
    <cellStyle name="Output 4 2 2 3 2 4 5" xfId="32435"/>
    <cellStyle name="Output 4 2 2 3 2 4 6" xfId="32436"/>
    <cellStyle name="Output 4 2 2 3 2 5" xfId="32437"/>
    <cellStyle name="Output 4 2 2 3 2 6" xfId="32438"/>
    <cellStyle name="Output 4 2 2 3 2 7" xfId="32439"/>
    <cellStyle name="Output 4 2 2 3 2 8" xfId="32440"/>
    <cellStyle name="Output 4 2 2 3 2 9" xfId="32441"/>
    <cellStyle name="Output 4 2 2 3 3" xfId="32442"/>
    <cellStyle name="Output 4 2 2 3 3 2" xfId="32443"/>
    <cellStyle name="Output 4 2 2 3 3 2 2" xfId="32444"/>
    <cellStyle name="Output 4 2 2 3 3 2 3" xfId="32445"/>
    <cellStyle name="Output 4 2 2 3 3 2 4" xfId="32446"/>
    <cellStyle name="Output 4 2 2 3 3 2 5" xfId="32447"/>
    <cellStyle name="Output 4 2 2 3 3 2 6" xfId="32448"/>
    <cellStyle name="Output 4 2 2 3 3 3" xfId="32449"/>
    <cellStyle name="Output 4 2 2 3 3 3 2" xfId="32450"/>
    <cellStyle name="Output 4 2 2 3 3 3 3" xfId="32451"/>
    <cellStyle name="Output 4 2 2 3 3 3 4" xfId="32452"/>
    <cellStyle name="Output 4 2 2 3 3 3 5" xfId="32453"/>
    <cellStyle name="Output 4 2 2 3 3 3 6" xfId="32454"/>
    <cellStyle name="Output 4 2 2 3 3 4" xfId="32455"/>
    <cellStyle name="Output 4 2 2 3 3 5" xfId="32456"/>
    <cellStyle name="Output 4 2 2 3 3 6" xfId="32457"/>
    <cellStyle name="Output 4 2 2 3 3 7" xfId="32458"/>
    <cellStyle name="Output 4 2 2 3 3 8" xfId="32459"/>
    <cellStyle name="Output 4 2 2 3 4" xfId="32460"/>
    <cellStyle name="Output 4 2 2 3 4 2" xfId="32461"/>
    <cellStyle name="Output 4 2 2 3 4 3" xfId="32462"/>
    <cellStyle name="Output 4 2 2 3 4 4" xfId="32463"/>
    <cellStyle name="Output 4 2 2 3 4 5" xfId="32464"/>
    <cellStyle name="Output 4 2 2 3 4 6" xfId="32465"/>
    <cellStyle name="Output 4 2 2 3 5" xfId="32466"/>
    <cellStyle name="Output 4 2 2 3 5 2" xfId="32467"/>
    <cellStyle name="Output 4 2 2 3 5 3" xfId="32468"/>
    <cellStyle name="Output 4 2 2 3 5 4" xfId="32469"/>
    <cellStyle name="Output 4 2 2 3 5 5" xfId="32470"/>
    <cellStyle name="Output 4 2 2 3 5 6" xfId="32471"/>
    <cellStyle name="Output 4 2 2 3 6" xfId="32472"/>
    <cellStyle name="Output 4 2 2 3 7" xfId="32473"/>
    <cellStyle name="Output 4 2 2 3 8" xfId="32474"/>
    <cellStyle name="Output 4 2 2 3 9" xfId="32475"/>
    <cellStyle name="Output 4 2 2 4" xfId="32476"/>
    <cellStyle name="Output 4 2 2 4 2" xfId="32477"/>
    <cellStyle name="Output 4 2 2 4 2 2" xfId="32478"/>
    <cellStyle name="Output 4 2 2 4 2 2 2" xfId="32479"/>
    <cellStyle name="Output 4 2 2 4 2 2 3" xfId="32480"/>
    <cellStyle name="Output 4 2 2 4 2 2 4" xfId="32481"/>
    <cellStyle name="Output 4 2 2 4 2 2 5" xfId="32482"/>
    <cellStyle name="Output 4 2 2 4 2 2 6" xfId="32483"/>
    <cellStyle name="Output 4 2 2 4 2 3" xfId="32484"/>
    <cellStyle name="Output 4 2 2 4 2 3 2" xfId="32485"/>
    <cellStyle name="Output 4 2 2 4 2 3 3" xfId="32486"/>
    <cellStyle name="Output 4 2 2 4 2 3 4" xfId="32487"/>
    <cellStyle name="Output 4 2 2 4 2 3 5" xfId="32488"/>
    <cellStyle name="Output 4 2 2 4 2 3 6" xfId="32489"/>
    <cellStyle name="Output 4 2 2 4 2 4" xfId="32490"/>
    <cellStyle name="Output 4 2 2 4 2 5" xfId="32491"/>
    <cellStyle name="Output 4 2 2 4 2 6" xfId="32492"/>
    <cellStyle name="Output 4 2 2 4 2 7" xfId="32493"/>
    <cellStyle name="Output 4 2 2 4 2 8" xfId="32494"/>
    <cellStyle name="Output 4 2 2 4 3" xfId="32495"/>
    <cellStyle name="Output 4 2 2 4 3 2" xfId="32496"/>
    <cellStyle name="Output 4 2 2 4 3 3" xfId="32497"/>
    <cellStyle name="Output 4 2 2 4 3 4" xfId="32498"/>
    <cellStyle name="Output 4 2 2 4 3 5" xfId="32499"/>
    <cellStyle name="Output 4 2 2 4 3 6" xfId="32500"/>
    <cellStyle name="Output 4 2 2 4 4" xfId="32501"/>
    <cellStyle name="Output 4 2 2 4 4 2" xfId="32502"/>
    <cellStyle name="Output 4 2 2 4 4 3" xfId="32503"/>
    <cellStyle name="Output 4 2 2 4 4 4" xfId="32504"/>
    <cellStyle name="Output 4 2 2 4 4 5" xfId="32505"/>
    <cellStyle name="Output 4 2 2 4 4 6" xfId="32506"/>
    <cellStyle name="Output 4 2 2 4 5" xfId="32507"/>
    <cellStyle name="Output 4 2 2 4 6" xfId="32508"/>
    <cellStyle name="Output 4 2 2 4 7" xfId="32509"/>
    <cellStyle name="Output 4 2 2 4 8" xfId="32510"/>
    <cellStyle name="Output 4 2 2 4 9" xfId="32511"/>
    <cellStyle name="Output 4 2 2 5" xfId="32512"/>
    <cellStyle name="Output 4 2 2 5 2" xfId="32513"/>
    <cellStyle name="Output 4 2 2 5 2 2" xfId="32514"/>
    <cellStyle name="Output 4 2 2 5 2 3" xfId="32515"/>
    <cellStyle name="Output 4 2 2 5 2 4" xfId="32516"/>
    <cellStyle name="Output 4 2 2 5 2 5" xfId="32517"/>
    <cellStyle name="Output 4 2 2 5 2 6" xfId="32518"/>
    <cellStyle name="Output 4 2 2 5 3" xfId="32519"/>
    <cellStyle name="Output 4 2 2 5 3 2" xfId="32520"/>
    <cellStyle name="Output 4 2 2 5 3 3" xfId="32521"/>
    <cellStyle name="Output 4 2 2 5 3 4" xfId="32522"/>
    <cellStyle name="Output 4 2 2 5 3 5" xfId="32523"/>
    <cellStyle name="Output 4 2 2 5 3 6" xfId="32524"/>
    <cellStyle name="Output 4 2 2 5 4" xfId="32525"/>
    <cellStyle name="Output 4 2 2 5 5" xfId="32526"/>
    <cellStyle name="Output 4 2 2 5 6" xfId="32527"/>
    <cellStyle name="Output 4 2 2 5 7" xfId="32528"/>
    <cellStyle name="Output 4 2 2 5 8" xfId="32529"/>
    <cellStyle name="Output 4 2 2 6" xfId="32530"/>
    <cellStyle name="Output 4 2 2 6 2" xfId="32531"/>
    <cellStyle name="Output 4 2 2 6 3" xfId="32532"/>
    <cellStyle name="Output 4 2 2 6 4" xfId="32533"/>
    <cellStyle name="Output 4 2 2 6 5" xfId="32534"/>
    <cellStyle name="Output 4 2 2 6 6" xfId="32535"/>
    <cellStyle name="Output 4 2 2 7" xfId="32536"/>
    <cellStyle name="Output 4 2 2 7 2" xfId="32537"/>
    <cellStyle name="Output 4 2 2 7 3" xfId="32538"/>
    <cellStyle name="Output 4 2 2 7 4" xfId="32539"/>
    <cellStyle name="Output 4 2 2 7 5" xfId="32540"/>
    <cellStyle name="Output 4 2 2 7 6" xfId="32541"/>
    <cellStyle name="Output 4 2 2 8" xfId="32542"/>
    <cellStyle name="Output 4 2 2 9" xfId="32543"/>
    <cellStyle name="Output 4 2 3" xfId="32544"/>
    <cellStyle name="Output 4 2 3 10" xfId="32545"/>
    <cellStyle name="Output 4 2 3 11" xfId="32546"/>
    <cellStyle name="Output 4 2 3 2" xfId="32547"/>
    <cellStyle name="Output 4 2 3 2 10" xfId="32548"/>
    <cellStyle name="Output 4 2 3 2 2" xfId="32549"/>
    <cellStyle name="Output 4 2 3 2 2 2" xfId="32550"/>
    <cellStyle name="Output 4 2 3 2 2 2 2" xfId="32551"/>
    <cellStyle name="Output 4 2 3 2 2 2 2 2" xfId="32552"/>
    <cellStyle name="Output 4 2 3 2 2 2 2 3" xfId="32553"/>
    <cellStyle name="Output 4 2 3 2 2 2 2 4" xfId="32554"/>
    <cellStyle name="Output 4 2 3 2 2 2 2 5" xfId="32555"/>
    <cellStyle name="Output 4 2 3 2 2 2 2 6" xfId="32556"/>
    <cellStyle name="Output 4 2 3 2 2 2 3" xfId="32557"/>
    <cellStyle name="Output 4 2 3 2 2 2 3 2" xfId="32558"/>
    <cellStyle name="Output 4 2 3 2 2 2 3 3" xfId="32559"/>
    <cellStyle name="Output 4 2 3 2 2 2 3 4" xfId="32560"/>
    <cellStyle name="Output 4 2 3 2 2 2 3 5" xfId="32561"/>
    <cellStyle name="Output 4 2 3 2 2 2 3 6" xfId="32562"/>
    <cellStyle name="Output 4 2 3 2 2 2 4" xfId="32563"/>
    <cellStyle name="Output 4 2 3 2 2 2 5" xfId="32564"/>
    <cellStyle name="Output 4 2 3 2 2 2 6" xfId="32565"/>
    <cellStyle name="Output 4 2 3 2 2 2 7" xfId="32566"/>
    <cellStyle name="Output 4 2 3 2 2 2 8" xfId="32567"/>
    <cellStyle name="Output 4 2 3 2 2 3" xfId="32568"/>
    <cellStyle name="Output 4 2 3 2 2 3 2" xfId="32569"/>
    <cellStyle name="Output 4 2 3 2 2 3 3" xfId="32570"/>
    <cellStyle name="Output 4 2 3 2 2 3 4" xfId="32571"/>
    <cellStyle name="Output 4 2 3 2 2 3 5" xfId="32572"/>
    <cellStyle name="Output 4 2 3 2 2 3 6" xfId="32573"/>
    <cellStyle name="Output 4 2 3 2 2 4" xfId="32574"/>
    <cellStyle name="Output 4 2 3 2 2 4 2" xfId="32575"/>
    <cellStyle name="Output 4 2 3 2 2 4 3" xfId="32576"/>
    <cellStyle name="Output 4 2 3 2 2 4 4" xfId="32577"/>
    <cellStyle name="Output 4 2 3 2 2 4 5" xfId="32578"/>
    <cellStyle name="Output 4 2 3 2 2 4 6" xfId="32579"/>
    <cellStyle name="Output 4 2 3 2 2 5" xfId="32580"/>
    <cellStyle name="Output 4 2 3 2 2 6" xfId="32581"/>
    <cellStyle name="Output 4 2 3 2 2 7" xfId="32582"/>
    <cellStyle name="Output 4 2 3 2 2 8" xfId="32583"/>
    <cellStyle name="Output 4 2 3 2 2 9" xfId="32584"/>
    <cellStyle name="Output 4 2 3 2 3" xfId="32585"/>
    <cellStyle name="Output 4 2 3 2 3 2" xfId="32586"/>
    <cellStyle name="Output 4 2 3 2 3 2 2" xfId="32587"/>
    <cellStyle name="Output 4 2 3 2 3 2 3" xfId="32588"/>
    <cellStyle name="Output 4 2 3 2 3 2 4" xfId="32589"/>
    <cellStyle name="Output 4 2 3 2 3 2 5" xfId="32590"/>
    <cellStyle name="Output 4 2 3 2 3 2 6" xfId="32591"/>
    <cellStyle name="Output 4 2 3 2 3 3" xfId="32592"/>
    <cellStyle name="Output 4 2 3 2 3 3 2" xfId="32593"/>
    <cellStyle name="Output 4 2 3 2 3 3 3" xfId="32594"/>
    <cellStyle name="Output 4 2 3 2 3 3 4" xfId="32595"/>
    <cellStyle name="Output 4 2 3 2 3 3 5" xfId="32596"/>
    <cellStyle name="Output 4 2 3 2 3 3 6" xfId="32597"/>
    <cellStyle name="Output 4 2 3 2 3 4" xfId="32598"/>
    <cellStyle name="Output 4 2 3 2 3 5" xfId="32599"/>
    <cellStyle name="Output 4 2 3 2 3 6" xfId="32600"/>
    <cellStyle name="Output 4 2 3 2 3 7" xfId="32601"/>
    <cellStyle name="Output 4 2 3 2 3 8" xfId="32602"/>
    <cellStyle name="Output 4 2 3 2 4" xfId="32603"/>
    <cellStyle name="Output 4 2 3 2 4 2" xfId="32604"/>
    <cellStyle name="Output 4 2 3 2 4 3" xfId="32605"/>
    <cellStyle name="Output 4 2 3 2 4 4" xfId="32606"/>
    <cellStyle name="Output 4 2 3 2 4 5" xfId="32607"/>
    <cellStyle name="Output 4 2 3 2 4 6" xfId="32608"/>
    <cellStyle name="Output 4 2 3 2 5" xfId="32609"/>
    <cellStyle name="Output 4 2 3 2 5 2" xfId="32610"/>
    <cellStyle name="Output 4 2 3 2 5 3" xfId="32611"/>
    <cellStyle name="Output 4 2 3 2 5 4" xfId="32612"/>
    <cellStyle name="Output 4 2 3 2 5 5" xfId="32613"/>
    <cellStyle name="Output 4 2 3 2 5 6" xfId="32614"/>
    <cellStyle name="Output 4 2 3 2 6" xfId="32615"/>
    <cellStyle name="Output 4 2 3 2 7" xfId="32616"/>
    <cellStyle name="Output 4 2 3 2 8" xfId="32617"/>
    <cellStyle name="Output 4 2 3 2 9" xfId="32618"/>
    <cellStyle name="Output 4 2 3 3" xfId="32619"/>
    <cellStyle name="Output 4 2 3 3 2" xfId="32620"/>
    <cellStyle name="Output 4 2 3 3 2 2" xfId="32621"/>
    <cellStyle name="Output 4 2 3 3 2 2 2" xfId="32622"/>
    <cellStyle name="Output 4 2 3 3 2 2 3" xfId="32623"/>
    <cellStyle name="Output 4 2 3 3 2 2 4" xfId="32624"/>
    <cellStyle name="Output 4 2 3 3 2 2 5" xfId="32625"/>
    <cellStyle name="Output 4 2 3 3 2 2 6" xfId="32626"/>
    <cellStyle name="Output 4 2 3 3 2 3" xfId="32627"/>
    <cellStyle name="Output 4 2 3 3 2 3 2" xfId="32628"/>
    <cellStyle name="Output 4 2 3 3 2 3 3" xfId="32629"/>
    <cellStyle name="Output 4 2 3 3 2 3 4" xfId="32630"/>
    <cellStyle name="Output 4 2 3 3 2 3 5" xfId="32631"/>
    <cellStyle name="Output 4 2 3 3 2 3 6" xfId="32632"/>
    <cellStyle name="Output 4 2 3 3 2 4" xfId="32633"/>
    <cellStyle name="Output 4 2 3 3 2 5" xfId="32634"/>
    <cellStyle name="Output 4 2 3 3 2 6" xfId="32635"/>
    <cellStyle name="Output 4 2 3 3 2 7" xfId="32636"/>
    <cellStyle name="Output 4 2 3 3 2 8" xfId="32637"/>
    <cellStyle name="Output 4 2 3 3 3" xfId="32638"/>
    <cellStyle name="Output 4 2 3 3 3 2" xfId="32639"/>
    <cellStyle name="Output 4 2 3 3 3 3" xfId="32640"/>
    <cellStyle name="Output 4 2 3 3 3 4" xfId="32641"/>
    <cellStyle name="Output 4 2 3 3 3 5" xfId="32642"/>
    <cellStyle name="Output 4 2 3 3 3 6" xfId="32643"/>
    <cellStyle name="Output 4 2 3 3 4" xfId="32644"/>
    <cellStyle name="Output 4 2 3 3 4 2" xfId="32645"/>
    <cellStyle name="Output 4 2 3 3 4 3" xfId="32646"/>
    <cellStyle name="Output 4 2 3 3 4 4" xfId="32647"/>
    <cellStyle name="Output 4 2 3 3 4 5" xfId="32648"/>
    <cellStyle name="Output 4 2 3 3 4 6" xfId="32649"/>
    <cellStyle name="Output 4 2 3 3 5" xfId="32650"/>
    <cellStyle name="Output 4 2 3 3 6" xfId="32651"/>
    <cellStyle name="Output 4 2 3 3 7" xfId="32652"/>
    <cellStyle name="Output 4 2 3 3 8" xfId="32653"/>
    <cellStyle name="Output 4 2 3 3 9" xfId="32654"/>
    <cellStyle name="Output 4 2 3 4" xfId="32655"/>
    <cellStyle name="Output 4 2 3 4 2" xfId="32656"/>
    <cellStyle name="Output 4 2 3 4 2 2" xfId="32657"/>
    <cellStyle name="Output 4 2 3 4 2 3" xfId="32658"/>
    <cellStyle name="Output 4 2 3 4 2 4" xfId="32659"/>
    <cellStyle name="Output 4 2 3 4 2 5" xfId="32660"/>
    <cellStyle name="Output 4 2 3 4 2 6" xfId="32661"/>
    <cellStyle name="Output 4 2 3 4 3" xfId="32662"/>
    <cellStyle name="Output 4 2 3 4 3 2" xfId="32663"/>
    <cellStyle name="Output 4 2 3 4 3 3" xfId="32664"/>
    <cellStyle name="Output 4 2 3 4 3 4" xfId="32665"/>
    <cellStyle name="Output 4 2 3 4 3 5" xfId="32666"/>
    <cellStyle name="Output 4 2 3 4 3 6" xfId="32667"/>
    <cellStyle name="Output 4 2 3 4 4" xfId="32668"/>
    <cellStyle name="Output 4 2 3 4 5" xfId="32669"/>
    <cellStyle name="Output 4 2 3 4 6" xfId="32670"/>
    <cellStyle name="Output 4 2 3 4 7" xfId="32671"/>
    <cellStyle name="Output 4 2 3 4 8" xfId="32672"/>
    <cellStyle name="Output 4 2 3 5" xfId="32673"/>
    <cellStyle name="Output 4 2 3 5 2" xfId="32674"/>
    <cellStyle name="Output 4 2 3 5 3" xfId="32675"/>
    <cellStyle name="Output 4 2 3 5 4" xfId="32676"/>
    <cellStyle name="Output 4 2 3 5 5" xfId="32677"/>
    <cellStyle name="Output 4 2 3 5 6" xfId="32678"/>
    <cellStyle name="Output 4 2 3 6" xfId="32679"/>
    <cellStyle name="Output 4 2 3 6 2" xfId="32680"/>
    <cellStyle name="Output 4 2 3 6 3" xfId="32681"/>
    <cellStyle name="Output 4 2 3 6 4" xfId="32682"/>
    <cellStyle name="Output 4 2 3 6 5" xfId="32683"/>
    <cellStyle name="Output 4 2 3 6 6" xfId="32684"/>
    <cellStyle name="Output 4 2 3 7" xfId="32685"/>
    <cellStyle name="Output 4 2 3 8" xfId="32686"/>
    <cellStyle name="Output 4 2 3 9" xfId="32687"/>
    <cellStyle name="Output 4 2 4" xfId="32688"/>
    <cellStyle name="Output 4 2 4 10" xfId="32689"/>
    <cellStyle name="Output 4 2 4 2" xfId="32690"/>
    <cellStyle name="Output 4 2 4 2 2" xfId="32691"/>
    <cellStyle name="Output 4 2 4 2 2 2" xfId="32692"/>
    <cellStyle name="Output 4 2 4 2 2 2 2" xfId="32693"/>
    <cellStyle name="Output 4 2 4 2 2 2 3" xfId="32694"/>
    <cellStyle name="Output 4 2 4 2 2 2 4" xfId="32695"/>
    <cellStyle name="Output 4 2 4 2 2 2 5" xfId="32696"/>
    <cellStyle name="Output 4 2 4 2 2 2 6" xfId="32697"/>
    <cellStyle name="Output 4 2 4 2 2 3" xfId="32698"/>
    <cellStyle name="Output 4 2 4 2 2 3 2" xfId="32699"/>
    <cellStyle name="Output 4 2 4 2 2 3 3" xfId="32700"/>
    <cellStyle name="Output 4 2 4 2 2 3 4" xfId="32701"/>
    <cellStyle name="Output 4 2 4 2 2 3 5" xfId="32702"/>
    <cellStyle name="Output 4 2 4 2 2 3 6" xfId="32703"/>
    <cellStyle name="Output 4 2 4 2 2 4" xfId="32704"/>
    <cellStyle name="Output 4 2 4 2 2 5" xfId="32705"/>
    <cellStyle name="Output 4 2 4 2 2 6" xfId="32706"/>
    <cellStyle name="Output 4 2 4 2 2 7" xfId="32707"/>
    <cellStyle name="Output 4 2 4 2 2 8" xfId="32708"/>
    <cellStyle name="Output 4 2 4 2 3" xfId="32709"/>
    <cellStyle name="Output 4 2 4 2 3 2" xfId="32710"/>
    <cellStyle name="Output 4 2 4 2 3 3" xfId="32711"/>
    <cellStyle name="Output 4 2 4 2 3 4" xfId="32712"/>
    <cellStyle name="Output 4 2 4 2 3 5" xfId="32713"/>
    <cellStyle name="Output 4 2 4 2 3 6" xfId="32714"/>
    <cellStyle name="Output 4 2 4 2 4" xfId="32715"/>
    <cellStyle name="Output 4 2 4 2 4 2" xfId="32716"/>
    <cellStyle name="Output 4 2 4 2 4 3" xfId="32717"/>
    <cellStyle name="Output 4 2 4 2 4 4" xfId="32718"/>
    <cellStyle name="Output 4 2 4 2 4 5" xfId="32719"/>
    <cellStyle name="Output 4 2 4 2 4 6" xfId="32720"/>
    <cellStyle name="Output 4 2 4 2 5" xfId="32721"/>
    <cellStyle name="Output 4 2 4 2 6" xfId="32722"/>
    <cellStyle name="Output 4 2 4 2 7" xfId="32723"/>
    <cellStyle name="Output 4 2 4 2 8" xfId="32724"/>
    <cellStyle name="Output 4 2 4 2 9" xfId="32725"/>
    <cellStyle name="Output 4 2 4 3" xfId="32726"/>
    <cellStyle name="Output 4 2 4 3 2" xfId="32727"/>
    <cellStyle name="Output 4 2 4 3 2 2" xfId="32728"/>
    <cellStyle name="Output 4 2 4 3 2 3" xfId="32729"/>
    <cellStyle name="Output 4 2 4 3 2 4" xfId="32730"/>
    <cellStyle name="Output 4 2 4 3 2 5" xfId="32731"/>
    <cellStyle name="Output 4 2 4 3 2 6" xfId="32732"/>
    <cellStyle name="Output 4 2 4 3 3" xfId="32733"/>
    <cellStyle name="Output 4 2 4 3 3 2" xfId="32734"/>
    <cellStyle name="Output 4 2 4 3 3 3" xfId="32735"/>
    <cellStyle name="Output 4 2 4 3 3 4" xfId="32736"/>
    <cellStyle name="Output 4 2 4 3 3 5" xfId="32737"/>
    <cellStyle name="Output 4 2 4 3 3 6" xfId="32738"/>
    <cellStyle name="Output 4 2 4 3 4" xfId="32739"/>
    <cellStyle name="Output 4 2 4 3 5" xfId="32740"/>
    <cellStyle name="Output 4 2 4 3 6" xfId="32741"/>
    <cellStyle name="Output 4 2 4 3 7" xfId="32742"/>
    <cellStyle name="Output 4 2 4 3 8" xfId="32743"/>
    <cellStyle name="Output 4 2 4 4" xfId="32744"/>
    <cellStyle name="Output 4 2 4 4 2" xfId="32745"/>
    <cellStyle name="Output 4 2 4 4 3" xfId="32746"/>
    <cellStyle name="Output 4 2 4 4 4" xfId="32747"/>
    <cellStyle name="Output 4 2 4 4 5" xfId="32748"/>
    <cellStyle name="Output 4 2 4 4 6" xfId="32749"/>
    <cellStyle name="Output 4 2 4 5" xfId="32750"/>
    <cellStyle name="Output 4 2 4 5 2" xfId="32751"/>
    <cellStyle name="Output 4 2 4 5 3" xfId="32752"/>
    <cellStyle name="Output 4 2 4 5 4" xfId="32753"/>
    <cellStyle name="Output 4 2 4 5 5" xfId="32754"/>
    <cellStyle name="Output 4 2 4 5 6" xfId="32755"/>
    <cellStyle name="Output 4 2 4 6" xfId="32756"/>
    <cellStyle name="Output 4 2 4 7" xfId="32757"/>
    <cellStyle name="Output 4 2 4 8" xfId="32758"/>
    <cellStyle name="Output 4 2 4 9" xfId="32759"/>
    <cellStyle name="Output 4 2 5" xfId="32760"/>
    <cellStyle name="Output 4 2 5 2" xfId="32761"/>
    <cellStyle name="Output 4 2 5 2 2" xfId="32762"/>
    <cellStyle name="Output 4 2 5 2 2 2" xfId="32763"/>
    <cellStyle name="Output 4 2 5 2 2 3" xfId="32764"/>
    <cellStyle name="Output 4 2 5 2 2 4" xfId="32765"/>
    <cellStyle name="Output 4 2 5 2 2 5" xfId="32766"/>
    <cellStyle name="Output 4 2 5 2 2 6" xfId="32767"/>
    <cellStyle name="Output 4 2 5 2 3" xfId="32768"/>
    <cellStyle name="Output 4 2 5 2 3 2" xfId="32769"/>
    <cellStyle name="Output 4 2 5 2 3 3" xfId="32770"/>
    <cellStyle name="Output 4 2 5 2 3 4" xfId="32771"/>
    <cellStyle name="Output 4 2 5 2 3 5" xfId="32772"/>
    <cellStyle name="Output 4 2 5 2 3 6" xfId="32773"/>
    <cellStyle name="Output 4 2 5 2 4" xfId="32774"/>
    <cellStyle name="Output 4 2 5 2 5" xfId="32775"/>
    <cellStyle name="Output 4 2 5 2 6" xfId="32776"/>
    <cellStyle name="Output 4 2 5 2 7" xfId="32777"/>
    <cellStyle name="Output 4 2 5 2 8" xfId="32778"/>
    <cellStyle name="Output 4 2 5 3" xfId="32779"/>
    <cellStyle name="Output 4 2 5 3 2" xfId="32780"/>
    <cellStyle name="Output 4 2 5 3 3" xfId="32781"/>
    <cellStyle name="Output 4 2 5 3 4" xfId="32782"/>
    <cellStyle name="Output 4 2 5 3 5" xfId="32783"/>
    <cellStyle name="Output 4 2 5 3 6" xfId="32784"/>
    <cellStyle name="Output 4 2 5 4" xfId="32785"/>
    <cellStyle name="Output 4 2 5 4 2" xfId="32786"/>
    <cellStyle name="Output 4 2 5 4 3" xfId="32787"/>
    <cellStyle name="Output 4 2 5 4 4" xfId="32788"/>
    <cellStyle name="Output 4 2 5 4 5" xfId="32789"/>
    <cellStyle name="Output 4 2 5 4 6" xfId="32790"/>
    <cellStyle name="Output 4 2 5 5" xfId="32791"/>
    <cellStyle name="Output 4 2 5 6" xfId="32792"/>
    <cellStyle name="Output 4 2 5 7" xfId="32793"/>
    <cellStyle name="Output 4 2 5 8" xfId="32794"/>
    <cellStyle name="Output 4 2 5 9" xfId="32795"/>
    <cellStyle name="Output 4 2 6" xfId="32796"/>
    <cellStyle name="Output 4 2 6 2" xfId="32797"/>
    <cellStyle name="Output 4 2 6 2 2" xfId="32798"/>
    <cellStyle name="Output 4 2 6 2 3" xfId="32799"/>
    <cellStyle name="Output 4 2 6 2 4" xfId="32800"/>
    <cellStyle name="Output 4 2 6 2 5" xfId="32801"/>
    <cellStyle name="Output 4 2 6 2 6" xfId="32802"/>
    <cellStyle name="Output 4 2 6 3" xfId="32803"/>
    <cellStyle name="Output 4 2 6 3 2" xfId="32804"/>
    <cellStyle name="Output 4 2 6 3 3" xfId="32805"/>
    <cellStyle name="Output 4 2 6 3 4" xfId="32806"/>
    <cellStyle name="Output 4 2 6 3 5" xfId="32807"/>
    <cellStyle name="Output 4 2 6 3 6" xfId="32808"/>
    <cellStyle name="Output 4 2 6 4" xfId="32809"/>
    <cellStyle name="Output 4 2 6 5" xfId="32810"/>
    <cellStyle name="Output 4 2 6 6" xfId="32811"/>
    <cellStyle name="Output 4 2 6 7" xfId="32812"/>
    <cellStyle name="Output 4 2 6 8" xfId="32813"/>
    <cellStyle name="Output 4 2 7" xfId="32814"/>
    <cellStyle name="Output 4 2 7 2" xfId="32815"/>
    <cellStyle name="Output 4 2 7 3" xfId="32816"/>
    <cellStyle name="Output 4 2 7 4" xfId="32817"/>
    <cellStyle name="Output 4 2 7 5" xfId="32818"/>
    <cellStyle name="Output 4 2 7 6" xfId="32819"/>
    <cellStyle name="Output 4 2 8" xfId="32820"/>
    <cellStyle name="Output 4 2 8 2" xfId="32821"/>
    <cellStyle name="Output 4 2 8 3" xfId="32822"/>
    <cellStyle name="Output 4 2 8 4" xfId="32823"/>
    <cellStyle name="Output 4 2 8 5" xfId="32824"/>
    <cellStyle name="Output 4 2 8 6" xfId="32825"/>
    <cellStyle name="Output 4 2 9" xfId="32826"/>
    <cellStyle name="Output 4 3" xfId="32827"/>
    <cellStyle name="Output 4 3 10" xfId="32828"/>
    <cellStyle name="Output 4 3 11" xfId="32829"/>
    <cellStyle name="Output 4 3 12" xfId="32830"/>
    <cellStyle name="Output 4 3 2" xfId="32831"/>
    <cellStyle name="Output 4 3 2 10" xfId="32832"/>
    <cellStyle name="Output 4 3 2 11" xfId="32833"/>
    <cellStyle name="Output 4 3 2 2" xfId="32834"/>
    <cellStyle name="Output 4 3 2 2 10" xfId="32835"/>
    <cellStyle name="Output 4 3 2 2 2" xfId="32836"/>
    <cellStyle name="Output 4 3 2 2 2 2" xfId="32837"/>
    <cellStyle name="Output 4 3 2 2 2 2 2" xfId="32838"/>
    <cellStyle name="Output 4 3 2 2 2 2 2 2" xfId="32839"/>
    <cellStyle name="Output 4 3 2 2 2 2 2 3" xfId="32840"/>
    <cellStyle name="Output 4 3 2 2 2 2 2 4" xfId="32841"/>
    <cellStyle name="Output 4 3 2 2 2 2 2 5" xfId="32842"/>
    <cellStyle name="Output 4 3 2 2 2 2 2 6" xfId="32843"/>
    <cellStyle name="Output 4 3 2 2 2 2 3" xfId="32844"/>
    <cellStyle name="Output 4 3 2 2 2 2 3 2" xfId="32845"/>
    <cellStyle name="Output 4 3 2 2 2 2 3 3" xfId="32846"/>
    <cellStyle name="Output 4 3 2 2 2 2 3 4" xfId="32847"/>
    <cellStyle name="Output 4 3 2 2 2 2 3 5" xfId="32848"/>
    <cellStyle name="Output 4 3 2 2 2 2 3 6" xfId="32849"/>
    <cellStyle name="Output 4 3 2 2 2 2 4" xfId="32850"/>
    <cellStyle name="Output 4 3 2 2 2 2 5" xfId="32851"/>
    <cellStyle name="Output 4 3 2 2 2 2 6" xfId="32852"/>
    <cellStyle name="Output 4 3 2 2 2 2 7" xfId="32853"/>
    <cellStyle name="Output 4 3 2 2 2 2 8" xfId="32854"/>
    <cellStyle name="Output 4 3 2 2 2 3" xfId="32855"/>
    <cellStyle name="Output 4 3 2 2 2 3 2" xfId="32856"/>
    <cellStyle name="Output 4 3 2 2 2 3 3" xfId="32857"/>
    <cellStyle name="Output 4 3 2 2 2 3 4" xfId="32858"/>
    <cellStyle name="Output 4 3 2 2 2 3 5" xfId="32859"/>
    <cellStyle name="Output 4 3 2 2 2 3 6" xfId="32860"/>
    <cellStyle name="Output 4 3 2 2 2 4" xfId="32861"/>
    <cellStyle name="Output 4 3 2 2 2 4 2" xfId="32862"/>
    <cellStyle name="Output 4 3 2 2 2 4 3" xfId="32863"/>
    <cellStyle name="Output 4 3 2 2 2 4 4" xfId="32864"/>
    <cellStyle name="Output 4 3 2 2 2 4 5" xfId="32865"/>
    <cellStyle name="Output 4 3 2 2 2 4 6" xfId="32866"/>
    <cellStyle name="Output 4 3 2 2 2 5" xfId="32867"/>
    <cellStyle name="Output 4 3 2 2 2 6" xfId="32868"/>
    <cellStyle name="Output 4 3 2 2 2 7" xfId="32869"/>
    <cellStyle name="Output 4 3 2 2 2 8" xfId="32870"/>
    <cellStyle name="Output 4 3 2 2 2 9" xfId="32871"/>
    <cellStyle name="Output 4 3 2 2 3" xfId="32872"/>
    <cellStyle name="Output 4 3 2 2 3 2" xfId="32873"/>
    <cellStyle name="Output 4 3 2 2 3 2 2" xfId="32874"/>
    <cellStyle name="Output 4 3 2 2 3 2 3" xfId="32875"/>
    <cellStyle name="Output 4 3 2 2 3 2 4" xfId="32876"/>
    <cellStyle name="Output 4 3 2 2 3 2 5" xfId="32877"/>
    <cellStyle name="Output 4 3 2 2 3 2 6" xfId="32878"/>
    <cellStyle name="Output 4 3 2 2 3 3" xfId="32879"/>
    <cellStyle name="Output 4 3 2 2 3 3 2" xfId="32880"/>
    <cellStyle name="Output 4 3 2 2 3 3 3" xfId="32881"/>
    <cellStyle name="Output 4 3 2 2 3 3 4" xfId="32882"/>
    <cellStyle name="Output 4 3 2 2 3 3 5" xfId="32883"/>
    <cellStyle name="Output 4 3 2 2 3 3 6" xfId="32884"/>
    <cellStyle name="Output 4 3 2 2 3 4" xfId="32885"/>
    <cellStyle name="Output 4 3 2 2 3 5" xfId="32886"/>
    <cellStyle name="Output 4 3 2 2 3 6" xfId="32887"/>
    <cellStyle name="Output 4 3 2 2 3 7" xfId="32888"/>
    <cellStyle name="Output 4 3 2 2 3 8" xfId="32889"/>
    <cellStyle name="Output 4 3 2 2 4" xfId="32890"/>
    <cellStyle name="Output 4 3 2 2 4 2" xfId="32891"/>
    <cellStyle name="Output 4 3 2 2 4 3" xfId="32892"/>
    <cellStyle name="Output 4 3 2 2 4 4" xfId="32893"/>
    <cellStyle name="Output 4 3 2 2 4 5" xfId="32894"/>
    <cellStyle name="Output 4 3 2 2 4 6" xfId="32895"/>
    <cellStyle name="Output 4 3 2 2 5" xfId="32896"/>
    <cellStyle name="Output 4 3 2 2 5 2" xfId="32897"/>
    <cellStyle name="Output 4 3 2 2 5 3" xfId="32898"/>
    <cellStyle name="Output 4 3 2 2 5 4" xfId="32899"/>
    <cellStyle name="Output 4 3 2 2 5 5" xfId="32900"/>
    <cellStyle name="Output 4 3 2 2 5 6" xfId="32901"/>
    <cellStyle name="Output 4 3 2 2 6" xfId="32902"/>
    <cellStyle name="Output 4 3 2 2 7" xfId="32903"/>
    <cellStyle name="Output 4 3 2 2 8" xfId="32904"/>
    <cellStyle name="Output 4 3 2 2 9" xfId="32905"/>
    <cellStyle name="Output 4 3 2 3" xfId="32906"/>
    <cellStyle name="Output 4 3 2 3 2" xfId="32907"/>
    <cellStyle name="Output 4 3 2 3 2 2" xfId="32908"/>
    <cellStyle name="Output 4 3 2 3 2 2 2" xfId="32909"/>
    <cellStyle name="Output 4 3 2 3 2 2 3" xfId="32910"/>
    <cellStyle name="Output 4 3 2 3 2 2 4" xfId="32911"/>
    <cellStyle name="Output 4 3 2 3 2 2 5" xfId="32912"/>
    <cellStyle name="Output 4 3 2 3 2 2 6" xfId="32913"/>
    <cellStyle name="Output 4 3 2 3 2 3" xfId="32914"/>
    <cellStyle name="Output 4 3 2 3 2 3 2" xfId="32915"/>
    <cellStyle name="Output 4 3 2 3 2 3 3" xfId="32916"/>
    <cellStyle name="Output 4 3 2 3 2 3 4" xfId="32917"/>
    <cellStyle name="Output 4 3 2 3 2 3 5" xfId="32918"/>
    <cellStyle name="Output 4 3 2 3 2 3 6" xfId="32919"/>
    <cellStyle name="Output 4 3 2 3 2 4" xfId="32920"/>
    <cellStyle name="Output 4 3 2 3 2 5" xfId="32921"/>
    <cellStyle name="Output 4 3 2 3 2 6" xfId="32922"/>
    <cellStyle name="Output 4 3 2 3 2 7" xfId="32923"/>
    <cellStyle name="Output 4 3 2 3 2 8" xfId="32924"/>
    <cellStyle name="Output 4 3 2 3 3" xfId="32925"/>
    <cellStyle name="Output 4 3 2 3 3 2" xfId="32926"/>
    <cellStyle name="Output 4 3 2 3 3 3" xfId="32927"/>
    <cellStyle name="Output 4 3 2 3 3 4" xfId="32928"/>
    <cellStyle name="Output 4 3 2 3 3 5" xfId="32929"/>
    <cellStyle name="Output 4 3 2 3 3 6" xfId="32930"/>
    <cellStyle name="Output 4 3 2 3 4" xfId="32931"/>
    <cellStyle name="Output 4 3 2 3 4 2" xfId="32932"/>
    <cellStyle name="Output 4 3 2 3 4 3" xfId="32933"/>
    <cellStyle name="Output 4 3 2 3 4 4" xfId="32934"/>
    <cellStyle name="Output 4 3 2 3 4 5" xfId="32935"/>
    <cellStyle name="Output 4 3 2 3 4 6" xfId="32936"/>
    <cellStyle name="Output 4 3 2 3 5" xfId="32937"/>
    <cellStyle name="Output 4 3 2 3 6" xfId="32938"/>
    <cellStyle name="Output 4 3 2 3 7" xfId="32939"/>
    <cellStyle name="Output 4 3 2 3 8" xfId="32940"/>
    <cellStyle name="Output 4 3 2 3 9" xfId="32941"/>
    <cellStyle name="Output 4 3 2 4" xfId="32942"/>
    <cellStyle name="Output 4 3 2 4 2" xfId="32943"/>
    <cellStyle name="Output 4 3 2 4 2 2" xfId="32944"/>
    <cellStyle name="Output 4 3 2 4 2 3" xfId="32945"/>
    <cellStyle name="Output 4 3 2 4 2 4" xfId="32946"/>
    <cellStyle name="Output 4 3 2 4 2 5" xfId="32947"/>
    <cellStyle name="Output 4 3 2 4 2 6" xfId="32948"/>
    <cellStyle name="Output 4 3 2 4 3" xfId="32949"/>
    <cellStyle name="Output 4 3 2 4 3 2" xfId="32950"/>
    <cellStyle name="Output 4 3 2 4 3 3" xfId="32951"/>
    <cellStyle name="Output 4 3 2 4 3 4" xfId="32952"/>
    <cellStyle name="Output 4 3 2 4 3 5" xfId="32953"/>
    <cellStyle name="Output 4 3 2 4 3 6" xfId="32954"/>
    <cellStyle name="Output 4 3 2 4 4" xfId="32955"/>
    <cellStyle name="Output 4 3 2 4 5" xfId="32956"/>
    <cellStyle name="Output 4 3 2 4 6" xfId="32957"/>
    <cellStyle name="Output 4 3 2 4 7" xfId="32958"/>
    <cellStyle name="Output 4 3 2 4 8" xfId="32959"/>
    <cellStyle name="Output 4 3 2 5" xfId="32960"/>
    <cellStyle name="Output 4 3 2 5 2" xfId="32961"/>
    <cellStyle name="Output 4 3 2 5 3" xfId="32962"/>
    <cellStyle name="Output 4 3 2 5 4" xfId="32963"/>
    <cellStyle name="Output 4 3 2 5 5" xfId="32964"/>
    <cellStyle name="Output 4 3 2 5 6" xfId="32965"/>
    <cellStyle name="Output 4 3 2 6" xfId="32966"/>
    <cellStyle name="Output 4 3 2 6 2" xfId="32967"/>
    <cellStyle name="Output 4 3 2 6 3" xfId="32968"/>
    <cellStyle name="Output 4 3 2 6 4" xfId="32969"/>
    <cellStyle name="Output 4 3 2 6 5" xfId="32970"/>
    <cellStyle name="Output 4 3 2 6 6" xfId="32971"/>
    <cellStyle name="Output 4 3 2 7" xfId="32972"/>
    <cellStyle name="Output 4 3 2 8" xfId="32973"/>
    <cellStyle name="Output 4 3 2 9" xfId="32974"/>
    <cellStyle name="Output 4 3 3" xfId="32975"/>
    <cellStyle name="Output 4 3 3 10" xfId="32976"/>
    <cellStyle name="Output 4 3 3 2" xfId="32977"/>
    <cellStyle name="Output 4 3 3 2 2" xfId="32978"/>
    <cellStyle name="Output 4 3 3 2 2 2" xfId="32979"/>
    <cellStyle name="Output 4 3 3 2 2 2 2" xfId="32980"/>
    <cellStyle name="Output 4 3 3 2 2 2 3" xfId="32981"/>
    <cellStyle name="Output 4 3 3 2 2 2 4" xfId="32982"/>
    <cellStyle name="Output 4 3 3 2 2 2 5" xfId="32983"/>
    <cellStyle name="Output 4 3 3 2 2 2 6" xfId="32984"/>
    <cellStyle name="Output 4 3 3 2 2 3" xfId="32985"/>
    <cellStyle name="Output 4 3 3 2 2 3 2" xfId="32986"/>
    <cellStyle name="Output 4 3 3 2 2 3 3" xfId="32987"/>
    <cellStyle name="Output 4 3 3 2 2 3 4" xfId="32988"/>
    <cellStyle name="Output 4 3 3 2 2 3 5" xfId="32989"/>
    <cellStyle name="Output 4 3 3 2 2 3 6" xfId="32990"/>
    <cellStyle name="Output 4 3 3 2 2 4" xfId="32991"/>
    <cellStyle name="Output 4 3 3 2 2 5" xfId="32992"/>
    <cellStyle name="Output 4 3 3 2 2 6" xfId="32993"/>
    <cellStyle name="Output 4 3 3 2 2 7" xfId="32994"/>
    <cellStyle name="Output 4 3 3 2 2 8" xfId="32995"/>
    <cellStyle name="Output 4 3 3 2 3" xfId="32996"/>
    <cellStyle name="Output 4 3 3 2 3 2" xfId="32997"/>
    <cellStyle name="Output 4 3 3 2 3 3" xfId="32998"/>
    <cellStyle name="Output 4 3 3 2 3 4" xfId="32999"/>
    <cellStyle name="Output 4 3 3 2 3 5" xfId="33000"/>
    <cellStyle name="Output 4 3 3 2 3 6" xfId="33001"/>
    <cellStyle name="Output 4 3 3 2 4" xfId="33002"/>
    <cellStyle name="Output 4 3 3 2 4 2" xfId="33003"/>
    <cellStyle name="Output 4 3 3 2 4 3" xfId="33004"/>
    <cellStyle name="Output 4 3 3 2 4 4" xfId="33005"/>
    <cellStyle name="Output 4 3 3 2 4 5" xfId="33006"/>
    <cellStyle name="Output 4 3 3 2 4 6" xfId="33007"/>
    <cellStyle name="Output 4 3 3 2 5" xfId="33008"/>
    <cellStyle name="Output 4 3 3 2 6" xfId="33009"/>
    <cellStyle name="Output 4 3 3 2 7" xfId="33010"/>
    <cellStyle name="Output 4 3 3 2 8" xfId="33011"/>
    <cellStyle name="Output 4 3 3 2 9" xfId="33012"/>
    <cellStyle name="Output 4 3 3 3" xfId="33013"/>
    <cellStyle name="Output 4 3 3 3 2" xfId="33014"/>
    <cellStyle name="Output 4 3 3 3 2 2" xfId="33015"/>
    <cellStyle name="Output 4 3 3 3 2 3" xfId="33016"/>
    <cellStyle name="Output 4 3 3 3 2 4" xfId="33017"/>
    <cellStyle name="Output 4 3 3 3 2 5" xfId="33018"/>
    <cellStyle name="Output 4 3 3 3 2 6" xfId="33019"/>
    <cellStyle name="Output 4 3 3 3 3" xfId="33020"/>
    <cellStyle name="Output 4 3 3 3 3 2" xfId="33021"/>
    <cellStyle name="Output 4 3 3 3 3 3" xfId="33022"/>
    <cellStyle name="Output 4 3 3 3 3 4" xfId="33023"/>
    <cellStyle name="Output 4 3 3 3 3 5" xfId="33024"/>
    <cellStyle name="Output 4 3 3 3 3 6" xfId="33025"/>
    <cellStyle name="Output 4 3 3 3 4" xfId="33026"/>
    <cellStyle name="Output 4 3 3 3 5" xfId="33027"/>
    <cellStyle name="Output 4 3 3 3 6" xfId="33028"/>
    <cellStyle name="Output 4 3 3 3 7" xfId="33029"/>
    <cellStyle name="Output 4 3 3 3 8" xfId="33030"/>
    <cellStyle name="Output 4 3 3 4" xfId="33031"/>
    <cellStyle name="Output 4 3 3 4 2" xfId="33032"/>
    <cellStyle name="Output 4 3 3 4 3" xfId="33033"/>
    <cellStyle name="Output 4 3 3 4 4" xfId="33034"/>
    <cellStyle name="Output 4 3 3 4 5" xfId="33035"/>
    <cellStyle name="Output 4 3 3 4 6" xfId="33036"/>
    <cellStyle name="Output 4 3 3 5" xfId="33037"/>
    <cellStyle name="Output 4 3 3 5 2" xfId="33038"/>
    <cellStyle name="Output 4 3 3 5 3" xfId="33039"/>
    <cellStyle name="Output 4 3 3 5 4" xfId="33040"/>
    <cellStyle name="Output 4 3 3 5 5" xfId="33041"/>
    <cellStyle name="Output 4 3 3 5 6" xfId="33042"/>
    <cellStyle name="Output 4 3 3 6" xfId="33043"/>
    <cellStyle name="Output 4 3 3 7" xfId="33044"/>
    <cellStyle name="Output 4 3 3 8" xfId="33045"/>
    <cellStyle name="Output 4 3 3 9" xfId="33046"/>
    <cellStyle name="Output 4 3 4" xfId="33047"/>
    <cellStyle name="Output 4 3 4 2" xfId="33048"/>
    <cellStyle name="Output 4 3 4 2 2" xfId="33049"/>
    <cellStyle name="Output 4 3 4 2 2 2" xfId="33050"/>
    <cellStyle name="Output 4 3 4 2 2 3" xfId="33051"/>
    <cellStyle name="Output 4 3 4 2 2 4" xfId="33052"/>
    <cellStyle name="Output 4 3 4 2 2 5" xfId="33053"/>
    <cellStyle name="Output 4 3 4 2 2 6" xfId="33054"/>
    <cellStyle name="Output 4 3 4 2 3" xfId="33055"/>
    <cellStyle name="Output 4 3 4 2 3 2" xfId="33056"/>
    <cellStyle name="Output 4 3 4 2 3 3" xfId="33057"/>
    <cellStyle name="Output 4 3 4 2 3 4" xfId="33058"/>
    <cellStyle name="Output 4 3 4 2 3 5" xfId="33059"/>
    <cellStyle name="Output 4 3 4 2 3 6" xfId="33060"/>
    <cellStyle name="Output 4 3 4 2 4" xfId="33061"/>
    <cellStyle name="Output 4 3 4 2 5" xfId="33062"/>
    <cellStyle name="Output 4 3 4 2 6" xfId="33063"/>
    <cellStyle name="Output 4 3 4 2 7" xfId="33064"/>
    <cellStyle name="Output 4 3 4 2 8" xfId="33065"/>
    <cellStyle name="Output 4 3 4 3" xfId="33066"/>
    <cellStyle name="Output 4 3 4 3 2" xfId="33067"/>
    <cellStyle name="Output 4 3 4 3 3" xfId="33068"/>
    <cellStyle name="Output 4 3 4 3 4" xfId="33069"/>
    <cellStyle name="Output 4 3 4 3 5" xfId="33070"/>
    <cellStyle name="Output 4 3 4 3 6" xfId="33071"/>
    <cellStyle name="Output 4 3 4 4" xfId="33072"/>
    <cellStyle name="Output 4 3 4 4 2" xfId="33073"/>
    <cellStyle name="Output 4 3 4 4 3" xfId="33074"/>
    <cellStyle name="Output 4 3 4 4 4" xfId="33075"/>
    <cellStyle name="Output 4 3 4 4 5" xfId="33076"/>
    <cellStyle name="Output 4 3 4 4 6" xfId="33077"/>
    <cellStyle name="Output 4 3 4 5" xfId="33078"/>
    <cellStyle name="Output 4 3 4 6" xfId="33079"/>
    <cellStyle name="Output 4 3 4 7" xfId="33080"/>
    <cellStyle name="Output 4 3 4 8" xfId="33081"/>
    <cellStyle name="Output 4 3 4 9" xfId="33082"/>
    <cellStyle name="Output 4 3 5" xfId="33083"/>
    <cellStyle name="Output 4 3 5 2" xfId="33084"/>
    <cellStyle name="Output 4 3 5 2 2" xfId="33085"/>
    <cellStyle name="Output 4 3 5 2 3" xfId="33086"/>
    <cellStyle name="Output 4 3 5 2 4" xfId="33087"/>
    <cellStyle name="Output 4 3 5 2 5" xfId="33088"/>
    <cellStyle name="Output 4 3 5 2 6" xfId="33089"/>
    <cellStyle name="Output 4 3 5 3" xfId="33090"/>
    <cellStyle name="Output 4 3 5 3 2" xfId="33091"/>
    <cellStyle name="Output 4 3 5 3 3" xfId="33092"/>
    <cellStyle name="Output 4 3 5 3 4" xfId="33093"/>
    <cellStyle name="Output 4 3 5 3 5" xfId="33094"/>
    <cellStyle name="Output 4 3 5 3 6" xfId="33095"/>
    <cellStyle name="Output 4 3 5 4" xfId="33096"/>
    <cellStyle name="Output 4 3 5 5" xfId="33097"/>
    <cellStyle name="Output 4 3 5 6" xfId="33098"/>
    <cellStyle name="Output 4 3 5 7" xfId="33099"/>
    <cellStyle name="Output 4 3 5 8" xfId="33100"/>
    <cellStyle name="Output 4 3 6" xfId="33101"/>
    <cellStyle name="Output 4 3 6 2" xfId="33102"/>
    <cellStyle name="Output 4 3 6 3" xfId="33103"/>
    <cellStyle name="Output 4 3 6 4" xfId="33104"/>
    <cellStyle name="Output 4 3 6 5" xfId="33105"/>
    <cellStyle name="Output 4 3 6 6" xfId="33106"/>
    <cellStyle name="Output 4 3 7" xfId="33107"/>
    <cellStyle name="Output 4 3 7 2" xfId="33108"/>
    <cellStyle name="Output 4 3 7 3" xfId="33109"/>
    <cellStyle name="Output 4 3 7 4" xfId="33110"/>
    <cellStyle name="Output 4 3 7 5" xfId="33111"/>
    <cellStyle name="Output 4 3 7 6" xfId="33112"/>
    <cellStyle name="Output 4 3 8" xfId="33113"/>
    <cellStyle name="Output 4 3 9" xfId="33114"/>
    <cellStyle name="Output 4 4" xfId="33115"/>
    <cellStyle name="Output 4 4 10" xfId="33116"/>
    <cellStyle name="Output 4 4 11" xfId="33117"/>
    <cellStyle name="Output 4 4 2" xfId="33118"/>
    <cellStyle name="Output 4 4 2 10" xfId="33119"/>
    <cellStyle name="Output 4 4 2 2" xfId="33120"/>
    <cellStyle name="Output 4 4 2 2 2" xfId="33121"/>
    <cellStyle name="Output 4 4 2 2 2 2" xfId="33122"/>
    <cellStyle name="Output 4 4 2 2 2 2 2" xfId="33123"/>
    <cellStyle name="Output 4 4 2 2 2 2 3" xfId="33124"/>
    <cellStyle name="Output 4 4 2 2 2 2 4" xfId="33125"/>
    <cellStyle name="Output 4 4 2 2 2 2 5" xfId="33126"/>
    <cellStyle name="Output 4 4 2 2 2 2 6" xfId="33127"/>
    <cellStyle name="Output 4 4 2 2 2 3" xfId="33128"/>
    <cellStyle name="Output 4 4 2 2 2 3 2" xfId="33129"/>
    <cellStyle name="Output 4 4 2 2 2 3 3" xfId="33130"/>
    <cellStyle name="Output 4 4 2 2 2 3 4" xfId="33131"/>
    <cellStyle name="Output 4 4 2 2 2 3 5" xfId="33132"/>
    <cellStyle name="Output 4 4 2 2 2 3 6" xfId="33133"/>
    <cellStyle name="Output 4 4 2 2 2 4" xfId="33134"/>
    <cellStyle name="Output 4 4 2 2 2 5" xfId="33135"/>
    <cellStyle name="Output 4 4 2 2 2 6" xfId="33136"/>
    <cellStyle name="Output 4 4 2 2 2 7" xfId="33137"/>
    <cellStyle name="Output 4 4 2 2 2 8" xfId="33138"/>
    <cellStyle name="Output 4 4 2 2 3" xfId="33139"/>
    <cellStyle name="Output 4 4 2 2 3 2" xfId="33140"/>
    <cellStyle name="Output 4 4 2 2 3 3" xfId="33141"/>
    <cellStyle name="Output 4 4 2 2 3 4" xfId="33142"/>
    <cellStyle name="Output 4 4 2 2 3 5" xfId="33143"/>
    <cellStyle name="Output 4 4 2 2 3 6" xfId="33144"/>
    <cellStyle name="Output 4 4 2 2 4" xfId="33145"/>
    <cellStyle name="Output 4 4 2 2 4 2" xfId="33146"/>
    <cellStyle name="Output 4 4 2 2 4 3" xfId="33147"/>
    <cellStyle name="Output 4 4 2 2 4 4" xfId="33148"/>
    <cellStyle name="Output 4 4 2 2 4 5" xfId="33149"/>
    <cellStyle name="Output 4 4 2 2 4 6" xfId="33150"/>
    <cellStyle name="Output 4 4 2 2 5" xfId="33151"/>
    <cellStyle name="Output 4 4 2 2 6" xfId="33152"/>
    <cellStyle name="Output 4 4 2 2 7" xfId="33153"/>
    <cellStyle name="Output 4 4 2 2 8" xfId="33154"/>
    <cellStyle name="Output 4 4 2 2 9" xfId="33155"/>
    <cellStyle name="Output 4 4 2 3" xfId="33156"/>
    <cellStyle name="Output 4 4 2 3 2" xfId="33157"/>
    <cellStyle name="Output 4 4 2 3 2 2" xfId="33158"/>
    <cellStyle name="Output 4 4 2 3 2 3" xfId="33159"/>
    <cellStyle name="Output 4 4 2 3 2 4" xfId="33160"/>
    <cellStyle name="Output 4 4 2 3 2 5" xfId="33161"/>
    <cellStyle name="Output 4 4 2 3 2 6" xfId="33162"/>
    <cellStyle name="Output 4 4 2 3 3" xfId="33163"/>
    <cellStyle name="Output 4 4 2 3 3 2" xfId="33164"/>
    <cellStyle name="Output 4 4 2 3 3 3" xfId="33165"/>
    <cellStyle name="Output 4 4 2 3 3 4" xfId="33166"/>
    <cellStyle name="Output 4 4 2 3 3 5" xfId="33167"/>
    <cellStyle name="Output 4 4 2 3 3 6" xfId="33168"/>
    <cellStyle name="Output 4 4 2 3 4" xfId="33169"/>
    <cellStyle name="Output 4 4 2 3 5" xfId="33170"/>
    <cellStyle name="Output 4 4 2 3 6" xfId="33171"/>
    <cellStyle name="Output 4 4 2 3 7" xfId="33172"/>
    <cellStyle name="Output 4 4 2 3 8" xfId="33173"/>
    <cellStyle name="Output 4 4 2 4" xfId="33174"/>
    <cellStyle name="Output 4 4 2 4 2" xfId="33175"/>
    <cellStyle name="Output 4 4 2 4 3" xfId="33176"/>
    <cellStyle name="Output 4 4 2 4 4" xfId="33177"/>
    <cellStyle name="Output 4 4 2 4 5" xfId="33178"/>
    <cellStyle name="Output 4 4 2 4 6" xfId="33179"/>
    <cellStyle name="Output 4 4 2 5" xfId="33180"/>
    <cellStyle name="Output 4 4 2 5 2" xfId="33181"/>
    <cellStyle name="Output 4 4 2 5 3" xfId="33182"/>
    <cellStyle name="Output 4 4 2 5 4" xfId="33183"/>
    <cellStyle name="Output 4 4 2 5 5" xfId="33184"/>
    <cellStyle name="Output 4 4 2 5 6" xfId="33185"/>
    <cellStyle name="Output 4 4 2 6" xfId="33186"/>
    <cellStyle name="Output 4 4 2 7" xfId="33187"/>
    <cellStyle name="Output 4 4 2 8" xfId="33188"/>
    <cellStyle name="Output 4 4 2 9" xfId="33189"/>
    <cellStyle name="Output 4 4 3" xfId="33190"/>
    <cellStyle name="Output 4 4 3 2" xfId="33191"/>
    <cellStyle name="Output 4 4 3 2 2" xfId="33192"/>
    <cellStyle name="Output 4 4 3 2 2 2" xfId="33193"/>
    <cellStyle name="Output 4 4 3 2 2 3" xfId="33194"/>
    <cellStyle name="Output 4 4 3 2 2 4" xfId="33195"/>
    <cellStyle name="Output 4 4 3 2 2 5" xfId="33196"/>
    <cellStyle name="Output 4 4 3 2 2 6" xfId="33197"/>
    <cellStyle name="Output 4 4 3 2 3" xfId="33198"/>
    <cellStyle name="Output 4 4 3 2 3 2" xfId="33199"/>
    <cellStyle name="Output 4 4 3 2 3 3" xfId="33200"/>
    <cellStyle name="Output 4 4 3 2 3 4" xfId="33201"/>
    <cellStyle name="Output 4 4 3 2 3 5" xfId="33202"/>
    <cellStyle name="Output 4 4 3 2 3 6" xfId="33203"/>
    <cellStyle name="Output 4 4 3 2 4" xfId="33204"/>
    <cellStyle name="Output 4 4 3 2 5" xfId="33205"/>
    <cellStyle name="Output 4 4 3 2 6" xfId="33206"/>
    <cellStyle name="Output 4 4 3 2 7" xfId="33207"/>
    <cellStyle name="Output 4 4 3 2 8" xfId="33208"/>
    <cellStyle name="Output 4 4 3 3" xfId="33209"/>
    <cellStyle name="Output 4 4 3 3 2" xfId="33210"/>
    <cellStyle name="Output 4 4 3 3 3" xfId="33211"/>
    <cellStyle name="Output 4 4 3 3 4" xfId="33212"/>
    <cellStyle name="Output 4 4 3 3 5" xfId="33213"/>
    <cellStyle name="Output 4 4 3 3 6" xfId="33214"/>
    <cellStyle name="Output 4 4 3 4" xfId="33215"/>
    <cellStyle name="Output 4 4 3 4 2" xfId="33216"/>
    <cellStyle name="Output 4 4 3 4 3" xfId="33217"/>
    <cellStyle name="Output 4 4 3 4 4" xfId="33218"/>
    <cellStyle name="Output 4 4 3 4 5" xfId="33219"/>
    <cellStyle name="Output 4 4 3 4 6" xfId="33220"/>
    <cellStyle name="Output 4 4 3 5" xfId="33221"/>
    <cellStyle name="Output 4 4 3 6" xfId="33222"/>
    <cellStyle name="Output 4 4 3 7" xfId="33223"/>
    <cellStyle name="Output 4 4 3 8" xfId="33224"/>
    <cellStyle name="Output 4 4 3 9" xfId="33225"/>
    <cellStyle name="Output 4 4 4" xfId="33226"/>
    <cellStyle name="Output 4 4 4 2" xfId="33227"/>
    <cellStyle name="Output 4 4 4 2 2" xfId="33228"/>
    <cellStyle name="Output 4 4 4 2 3" xfId="33229"/>
    <cellStyle name="Output 4 4 4 2 4" xfId="33230"/>
    <cellStyle name="Output 4 4 4 2 5" xfId="33231"/>
    <cellStyle name="Output 4 4 4 2 6" xfId="33232"/>
    <cellStyle name="Output 4 4 4 3" xfId="33233"/>
    <cellStyle name="Output 4 4 4 3 2" xfId="33234"/>
    <cellStyle name="Output 4 4 4 3 3" xfId="33235"/>
    <cellStyle name="Output 4 4 4 3 4" xfId="33236"/>
    <cellStyle name="Output 4 4 4 3 5" xfId="33237"/>
    <cellStyle name="Output 4 4 4 3 6" xfId="33238"/>
    <cellStyle name="Output 4 4 4 4" xfId="33239"/>
    <cellStyle name="Output 4 4 4 5" xfId="33240"/>
    <cellStyle name="Output 4 4 4 6" xfId="33241"/>
    <cellStyle name="Output 4 4 4 7" xfId="33242"/>
    <cellStyle name="Output 4 4 4 8" xfId="33243"/>
    <cellStyle name="Output 4 4 5" xfId="33244"/>
    <cellStyle name="Output 4 4 5 2" xfId="33245"/>
    <cellStyle name="Output 4 4 5 3" xfId="33246"/>
    <cellStyle name="Output 4 4 5 4" xfId="33247"/>
    <cellStyle name="Output 4 4 5 5" xfId="33248"/>
    <cellStyle name="Output 4 4 5 6" xfId="33249"/>
    <cellStyle name="Output 4 4 6" xfId="33250"/>
    <cellStyle name="Output 4 4 6 2" xfId="33251"/>
    <cellStyle name="Output 4 4 6 3" xfId="33252"/>
    <cellStyle name="Output 4 4 6 4" xfId="33253"/>
    <cellStyle name="Output 4 4 6 5" xfId="33254"/>
    <cellStyle name="Output 4 4 6 6" xfId="33255"/>
    <cellStyle name="Output 4 4 7" xfId="33256"/>
    <cellStyle name="Output 4 4 8" xfId="33257"/>
    <cellStyle name="Output 4 4 9" xfId="33258"/>
    <cellStyle name="Output 4 5" xfId="33259"/>
    <cellStyle name="Output 4 5 10" xfId="33260"/>
    <cellStyle name="Output 4 5 2" xfId="33261"/>
    <cellStyle name="Output 4 5 2 2" xfId="33262"/>
    <cellStyle name="Output 4 5 2 2 2" xfId="33263"/>
    <cellStyle name="Output 4 5 2 2 2 2" xfId="33264"/>
    <cellStyle name="Output 4 5 2 2 2 3" xfId="33265"/>
    <cellStyle name="Output 4 5 2 2 2 4" xfId="33266"/>
    <cellStyle name="Output 4 5 2 2 2 5" xfId="33267"/>
    <cellStyle name="Output 4 5 2 2 2 6" xfId="33268"/>
    <cellStyle name="Output 4 5 2 2 3" xfId="33269"/>
    <cellStyle name="Output 4 5 2 2 3 2" xfId="33270"/>
    <cellStyle name="Output 4 5 2 2 3 3" xfId="33271"/>
    <cellStyle name="Output 4 5 2 2 3 4" xfId="33272"/>
    <cellStyle name="Output 4 5 2 2 3 5" xfId="33273"/>
    <cellStyle name="Output 4 5 2 2 3 6" xfId="33274"/>
    <cellStyle name="Output 4 5 2 2 4" xfId="33275"/>
    <cellStyle name="Output 4 5 2 2 5" xfId="33276"/>
    <cellStyle name="Output 4 5 2 2 6" xfId="33277"/>
    <cellStyle name="Output 4 5 2 2 7" xfId="33278"/>
    <cellStyle name="Output 4 5 2 2 8" xfId="33279"/>
    <cellStyle name="Output 4 5 2 3" xfId="33280"/>
    <cellStyle name="Output 4 5 2 3 2" xfId="33281"/>
    <cellStyle name="Output 4 5 2 3 3" xfId="33282"/>
    <cellStyle name="Output 4 5 2 3 4" xfId="33283"/>
    <cellStyle name="Output 4 5 2 3 5" xfId="33284"/>
    <cellStyle name="Output 4 5 2 3 6" xfId="33285"/>
    <cellStyle name="Output 4 5 2 4" xfId="33286"/>
    <cellStyle name="Output 4 5 2 4 2" xfId="33287"/>
    <cellStyle name="Output 4 5 2 4 3" xfId="33288"/>
    <cellStyle name="Output 4 5 2 4 4" xfId="33289"/>
    <cellStyle name="Output 4 5 2 4 5" xfId="33290"/>
    <cellStyle name="Output 4 5 2 4 6" xfId="33291"/>
    <cellStyle name="Output 4 5 2 5" xfId="33292"/>
    <cellStyle name="Output 4 5 2 6" xfId="33293"/>
    <cellStyle name="Output 4 5 2 7" xfId="33294"/>
    <cellStyle name="Output 4 5 2 8" xfId="33295"/>
    <cellStyle name="Output 4 5 2 9" xfId="33296"/>
    <cellStyle name="Output 4 5 3" xfId="33297"/>
    <cellStyle name="Output 4 5 3 2" xfId="33298"/>
    <cellStyle name="Output 4 5 3 2 2" xfId="33299"/>
    <cellStyle name="Output 4 5 3 2 3" xfId="33300"/>
    <cellStyle name="Output 4 5 3 2 4" xfId="33301"/>
    <cellStyle name="Output 4 5 3 2 5" xfId="33302"/>
    <cellStyle name="Output 4 5 3 2 6" xfId="33303"/>
    <cellStyle name="Output 4 5 3 3" xfId="33304"/>
    <cellStyle name="Output 4 5 3 3 2" xfId="33305"/>
    <cellStyle name="Output 4 5 3 3 3" xfId="33306"/>
    <cellStyle name="Output 4 5 3 3 4" xfId="33307"/>
    <cellStyle name="Output 4 5 3 3 5" xfId="33308"/>
    <cellStyle name="Output 4 5 3 3 6" xfId="33309"/>
    <cellStyle name="Output 4 5 3 4" xfId="33310"/>
    <cellStyle name="Output 4 5 3 5" xfId="33311"/>
    <cellStyle name="Output 4 5 3 6" xfId="33312"/>
    <cellStyle name="Output 4 5 3 7" xfId="33313"/>
    <cellStyle name="Output 4 5 3 8" xfId="33314"/>
    <cellStyle name="Output 4 5 4" xfId="33315"/>
    <cellStyle name="Output 4 5 4 2" xfId="33316"/>
    <cellStyle name="Output 4 5 4 3" xfId="33317"/>
    <cellStyle name="Output 4 5 4 4" xfId="33318"/>
    <cellStyle name="Output 4 5 4 5" xfId="33319"/>
    <cellStyle name="Output 4 5 4 6" xfId="33320"/>
    <cellStyle name="Output 4 5 5" xfId="33321"/>
    <cellStyle name="Output 4 5 5 2" xfId="33322"/>
    <cellStyle name="Output 4 5 5 3" xfId="33323"/>
    <cellStyle name="Output 4 5 5 4" xfId="33324"/>
    <cellStyle name="Output 4 5 5 5" xfId="33325"/>
    <cellStyle name="Output 4 5 5 6" xfId="33326"/>
    <cellStyle name="Output 4 5 6" xfId="33327"/>
    <cellStyle name="Output 4 5 7" xfId="33328"/>
    <cellStyle name="Output 4 5 8" xfId="33329"/>
    <cellStyle name="Output 4 5 9" xfId="33330"/>
    <cellStyle name="Output 4 6" xfId="33331"/>
    <cellStyle name="Output 4 6 2" xfId="33332"/>
    <cellStyle name="Output 4 6 2 2" xfId="33333"/>
    <cellStyle name="Output 4 6 2 2 2" xfId="33334"/>
    <cellStyle name="Output 4 6 2 2 3" xfId="33335"/>
    <cellStyle name="Output 4 6 2 2 4" xfId="33336"/>
    <cellStyle name="Output 4 6 2 2 5" xfId="33337"/>
    <cellStyle name="Output 4 6 2 2 6" xfId="33338"/>
    <cellStyle name="Output 4 6 2 3" xfId="33339"/>
    <cellStyle name="Output 4 6 2 3 2" xfId="33340"/>
    <cellStyle name="Output 4 6 2 3 3" xfId="33341"/>
    <cellStyle name="Output 4 6 2 3 4" xfId="33342"/>
    <cellStyle name="Output 4 6 2 3 5" xfId="33343"/>
    <cellStyle name="Output 4 6 2 3 6" xfId="33344"/>
    <cellStyle name="Output 4 6 2 4" xfId="33345"/>
    <cellStyle name="Output 4 6 2 5" xfId="33346"/>
    <cellStyle name="Output 4 6 2 6" xfId="33347"/>
    <cellStyle name="Output 4 6 2 7" xfId="33348"/>
    <cellStyle name="Output 4 6 2 8" xfId="33349"/>
    <cellStyle name="Output 4 6 3" xfId="33350"/>
    <cellStyle name="Output 4 6 3 2" xfId="33351"/>
    <cellStyle name="Output 4 6 3 3" xfId="33352"/>
    <cellStyle name="Output 4 6 3 4" xfId="33353"/>
    <cellStyle name="Output 4 6 3 5" xfId="33354"/>
    <cellStyle name="Output 4 6 3 6" xfId="33355"/>
    <cellStyle name="Output 4 6 4" xfId="33356"/>
    <cellStyle name="Output 4 6 4 2" xfId="33357"/>
    <cellStyle name="Output 4 6 4 3" xfId="33358"/>
    <cellStyle name="Output 4 6 4 4" xfId="33359"/>
    <cellStyle name="Output 4 6 4 5" xfId="33360"/>
    <cellStyle name="Output 4 6 4 6" xfId="33361"/>
    <cellStyle name="Output 4 6 5" xfId="33362"/>
    <cellStyle name="Output 4 6 6" xfId="33363"/>
    <cellStyle name="Output 4 6 7" xfId="33364"/>
    <cellStyle name="Output 4 6 8" xfId="33365"/>
    <cellStyle name="Output 4 6 9" xfId="33366"/>
    <cellStyle name="Output 4 7" xfId="33367"/>
    <cellStyle name="Output 4 7 2" xfId="33368"/>
    <cellStyle name="Output 4 7 2 2" xfId="33369"/>
    <cellStyle name="Output 4 7 2 3" xfId="33370"/>
    <cellStyle name="Output 4 7 2 4" xfId="33371"/>
    <cellStyle name="Output 4 7 2 5" xfId="33372"/>
    <cellStyle name="Output 4 7 2 6" xfId="33373"/>
    <cellStyle name="Output 4 7 3" xfId="33374"/>
    <cellStyle name="Output 4 7 3 2" xfId="33375"/>
    <cellStyle name="Output 4 7 3 3" xfId="33376"/>
    <cellStyle name="Output 4 7 3 4" xfId="33377"/>
    <cellStyle name="Output 4 7 3 5" xfId="33378"/>
    <cellStyle name="Output 4 7 3 6" xfId="33379"/>
    <cellStyle name="Output 4 7 4" xfId="33380"/>
    <cellStyle name="Output 4 7 5" xfId="33381"/>
    <cellStyle name="Output 4 7 6" xfId="33382"/>
    <cellStyle name="Output 4 7 7" xfId="33383"/>
    <cellStyle name="Output 4 7 8" xfId="33384"/>
    <cellStyle name="Output 4 8" xfId="33385"/>
    <cellStyle name="Output 4 8 2" xfId="33386"/>
    <cellStyle name="Output 4 8 3" xfId="33387"/>
    <cellStyle name="Output 4 8 4" xfId="33388"/>
    <cellStyle name="Output 4 8 5" xfId="33389"/>
    <cellStyle name="Output 4 8 6" xfId="33390"/>
    <cellStyle name="Output 4 9" xfId="33391"/>
    <cellStyle name="Output 4 9 2" xfId="33392"/>
    <cellStyle name="Output 4 9 3" xfId="33393"/>
    <cellStyle name="Output 4 9 4" xfId="33394"/>
    <cellStyle name="Output 4 9 5" xfId="33395"/>
    <cellStyle name="Output 4 9 6" xfId="33396"/>
    <cellStyle name="Output 5" xfId="33397"/>
    <cellStyle name="Output 5 10" xfId="33398"/>
    <cellStyle name="Output 5 11" xfId="33399"/>
    <cellStyle name="Output 5 12" xfId="33400"/>
    <cellStyle name="Output 5 13" xfId="33401"/>
    <cellStyle name="Output 5 2" xfId="33402"/>
    <cellStyle name="Output 5 2 10" xfId="33403"/>
    <cellStyle name="Output 5 2 11" xfId="33404"/>
    <cellStyle name="Output 5 2 12" xfId="33405"/>
    <cellStyle name="Output 5 2 2" xfId="33406"/>
    <cellStyle name="Output 5 2 2 10" xfId="33407"/>
    <cellStyle name="Output 5 2 2 11" xfId="33408"/>
    <cellStyle name="Output 5 2 2 2" xfId="33409"/>
    <cellStyle name="Output 5 2 2 2 10" xfId="33410"/>
    <cellStyle name="Output 5 2 2 2 2" xfId="33411"/>
    <cellStyle name="Output 5 2 2 2 2 2" xfId="33412"/>
    <cellStyle name="Output 5 2 2 2 2 2 2" xfId="33413"/>
    <cellStyle name="Output 5 2 2 2 2 2 2 2" xfId="33414"/>
    <cellStyle name="Output 5 2 2 2 2 2 2 3" xfId="33415"/>
    <cellStyle name="Output 5 2 2 2 2 2 2 4" xfId="33416"/>
    <cellStyle name="Output 5 2 2 2 2 2 2 5" xfId="33417"/>
    <cellStyle name="Output 5 2 2 2 2 2 2 6" xfId="33418"/>
    <cellStyle name="Output 5 2 2 2 2 2 3" xfId="33419"/>
    <cellStyle name="Output 5 2 2 2 2 2 3 2" xfId="33420"/>
    <cellStyle name="Output 5 2 2 2 2 2 3 3" xfId="33421"/>
    <cellStyle name="Output 5 2 2 2 2 2 3 4" xfId="33422"/>
    <cellStyle name="Output 5 2 2 2 2 2 3 5" xfId="33423"/>
    <cellStyle name="Output 5 2 2 2 2 2 3 6" xfId="33424"/>
    <cellStyle name="Output 5 2 2 2 2 2 4" xfId="33425"/>
    <cellStyle name="Output 5 2 2 2 2 2 5" xfId="33426"/>
    <cellStyle name="Output 5 2 2 2 2 2 6" xfId="33427"/>
    <cellStyle name="Output 5 2 2 2 2 2 7" xfId="33428"/>
    <cellStyle name="Output 5 2 2 2 2 2 8" xfId="33429"/>
    <cellStyle name="Output 5 2 2 2 2 3" xfId="33430"/>
    <cellStyle name="Output 5 2 2 2 2 3 2" xfId="33431"/>
    <cellStyle name="Output 5 2 2 2 2 3 3" xfId="33432"/>
    <cellStyle name="Output 5 2 2 2 2 3 4" xfId="33433"/>
    <cellStyle name="Output 5 2 2 2 2 3 5" xfId="33434"/>
    <cellStyle name="Output 5 2 2 2 2 3 6" xfId="33435"/>
    <cellStyle name="Output 5 2 2 2 2 4" xfId="33436"/>
    <cellStyle name="Output 5 2 2 2 2 4 2" xfId="33437"/>
    <cellStyle name="Output 5 2 2 2 2 4 3" xfId="33438"/>
    <cellStyle name="Output 5 2 2 2 2 4 4" xfId="33439"/>
    <cellStyle name="Output 5 2 2 2 2 4 5" xfId="33440"/>
    <cellStyle name="Output 5 2 2 2 2 4 6" xfId="33441"/>
    <cellStyle name="Output 5 2 2 2 2 5" xfId="33442"/>
    <cellStyle name="Output 5 2 2 2 2 6" xfId="33443"/>
    <cellStyle name="Output 5 2 2 2 2 7" xfId="33444"/>
    <cellStyle name="Output 5 2 2 2 2 8" xfId="33445"/>
    <cellStyle name="Output 5 2 2 2 2 9" xfId="33446"/>
    <cellStyle name="Output 5 2 2 2 3" xfId="33447"/>
    <cellStyle name="Output 5 2 2 2 3 2" xfId="33448"/>
    <cellStyle name="Output 5 2 2 2 3 2 2" xfId="33449"/>
    <cellStyle name="Output 5 2 2 2 3 2 3" xfId="33450"/>
    <cellStyle name="Output 5 2 2 2 3 2 4" xfId="33451"/>
    <cellStyle name="Output 5 2 2 2 3 2 5" xfId="33452"/>
    <cellStyle name="Output 5 2 2 2 3 2 6" xfId="33453"/>
    <cellStyle name="Output 5 2 2 2 3 3" xfId="33454"/>
    <cellStyle name="Output 5 2 2 2 3 3 2" xfId="33455"/>
    <cellStyle name="Output 5 2 2 2 3 3 3" xfId="33456"/>
    <cellStyle name="Output 5 2 2 2 3 3 4" xfId="33457"/>
    <cellStyle name="Output 5 2 2 2 3 3 5" xfId="33458"/>
    <cellStyle name="Output 5 2 2 2 3 3 6" xfId="33459"/>
    <cellStyle name="Output 5 2 2 2 3 4" xfId="33460"/>
    <cellStyle name="Output 5 2 2 2 3 5" xfId="33461"/>
    <cellStyle name="Output 5 2 2 2 3 6" xfId="33462"/>
    <cellStyle name="Output 5 2 2 2 3 7" xfId="33463"/>
    <cellStyle name="Output 5 2 2 2 3 8" xfId="33464"/>
    <cellStyle name="Output 5 2 2 2 4" xfId="33465"/>
    <cellStyle name="Output 5 2 2 2 4 2" xfId="33466"/>
    <cellStyle name="Output 5 2 2 2 4 3" xfId="33467"/>
    <cellStyle name="Output 5 2 2 2 4 4" xfId="33468"/>
    <cellStyle name="Output 5 2 2 2 4 5" xfId="33469"/>
    <cellStyle name="Output 5 2 2 2 4 6" xfId="33470"/>
    <cellStyle name="Output 5 2 2 2 5" xfId="33471"/>
    <cellStyle name="Output 5 2 2 2 5 2" xfId="33472"/>
    <cellStyle name="Output 5 2 2 2 5 3" xfId="33473"/>
    <cellStyle name="Output 5 2 2 2 5 4" xfId="33474"/>
    <cellStyle name="Output 5 2 2 2 5 5" xfId="33475"/>
    <cellStyle name="Output 5 2 2 2 5 6" xfId="33476"/>
    <cellStyle name="Output 5 2 2 2 6" xfId="33477"/>
    <cellStyle name="Output 5 2 2 2 7" xfId="33478"/>
    <cellStyle name="Output 5 2 2 2 8" xfId="33479"/>
    <cellStyle name="Output 5 2 2 2 9" xfId="33480"/>
    <cellStyle name="Output 5 2 2 3" xfId="33481"/>
    <cellStyle name="Output 5 2 2 3 2" xfId="33482"/>
    <cellStyle name="Output 5 2 2 3 2 2" xfId="33483"/>
    <cellStyle name="Output 5 2 2 3 2 2 2" xfId="33484"/>
    <cellStyle name="Output 5 2 2 3 2 2 3" xfId="33485"/>
    <cellStyle name="Output 5 2 2 3 2 2 4" xfId="33486"/>
    <cellStyle name="Output 5 2 2 3 2 2 5" xfId="33487"/>
    <cellStyle name="Output 5 2 2 3 2 2 6" xfId="33488"/>
    <cellStyle name="Output 5 2 2 3 2 3" xfId="33489"/>
    <cellStyle name="Output 5 2 2 3 2 3 2" xfId="33490"/>
    <cellStyle name="Output 5 2 2 3 2 3 3" xfId="33491"/>
    <cellStyle name="Output 5 2 2 3 2 3 4" xfId="33492"/>
    <cellStyle name="Output 5 2 2 3 2 3 5" xfId="33493"/>
    <cellStyle name="Output 5 2 2 3 2 3 6" xfId="33494"/>
    <cellStyle name="Output 5 2 2 3 2 4" xfId="33495"/>
    <cellStyle name="Output 5 2 2 3 2 5" xfId="33496"/>
    <cellStyle name="Output 5 2 2 3 2 6" xfId="33497"/>
    <cellStyle name="Output 5 2 2 3 2 7" xfId="33498"/>
    <cellStyle name="Output 5 2 2 3 2 8" xfId="33499"/>
    <cellStyle name="Output 5 2 2 3 3" xfId="33500"/>
    <cellStyle name="Output 5 2 2 3 3 2" xfId="33501"/>
    <cellStyle name="Output 5 2 2 3 3 3" xfId="33502"/>
    <cellStyle name="Output 5 2 2 3 3 4" xfId="33503"/>
    <cellStyle name="Output 5 2 2 3 3 5" xfId="33504"/>
    <cellStyle name="Output 5 2 2 3 3 6" xfId="33505"/>
    <cellStyle name="Output 5 2 2 3 4" xfId="33506"/>
    <cellStyle name="Output 5 2 2 3 4 2" xfId="33507"/>
    <cellStyle name="Output 5 2 2 3 4 3" xfId="33508"/>
    <cellStyle name="Output 5 2 2 3 4 4" xfId="33509"/>
    <cellStyle name="Output 5 2 2 3 4 5" xfId="33510"/>
    <cellStyle name="Output 5 2 2 3 4 6" xfId="33511"/>
    <cellStyle name="Output 5 2 2 3 5" xfId="33512"/>
    <cellStyle name="Output 5 2 2 3 6" xfId="33513"/>
    <cellStyle name="Output 5 2 2 3 7" xfId="33514"/>
    <cellStyle name="Output 5 2 2 3 8" xfId="33515"/>
    <cellStyle name="Output 5 2 2 3 9" xfId="33516"/>
    <cellStyle name="Output 5 2 2 4" xfId="33517"/>
    <cellStyle name="Output 5 2 2 4 2" xfId="33518"/>
    <cellStyle name="Output 5 2 2 4 2 2" xfId="33519"/>
    <cellStyle name="Output 5 2 2 4 2 3" xfId="33520"/>
    <cellStyle name="Output 5 2 2 4 2 4" xfId="33521"/>
    <cellStyle name="Output 5 2 2 4 2 5" xfId="33522"/>
    <cellStyle name="Output 5 2 2 4 2 6" xfId="33523"/>
    <cellStyle name="Output 5 2 2 4 3" xfId="33524"/>
    <cellStyle name="Output 5 2 2 4 3 2" xfId="33525"/>
    <cellStyle name="Output 5 2 2 4 3 3" xfId="33526"/>
    <cellStyle name="Output 5 2 2 4 3 4" xfId="33527"/>
    <cellStyle name="Output 5 2 2 4 3 5" xfId="33528"/>
    <cellStyle name="Output 5 2 2 4 3 6" xfId="33529"/>
    <cellStyle name="Output 5 2 2 4 4" xfId="33530"/>
    <cellStyle name="Output 5 2 2 4 5" xfId="33531"/>
    <cellStyle name="Output 5 2 2 4 6" xfId="33532"/>
    <cellStyle name="Output 5 2 2 4 7" xfId="33533"/>
    <cellStyle name="Output 5 2 2 4 8" xfId="33534"/>
    <cellStyle name="Output 5 2 2 5" xfId="33535"/>
    <cellStyle name="Output 5 2 2 5 2" xfId="33536"/>
    <cellStyle name="Output 5 2 2 5 3" xfId="33537"/>
    <cellStyle name="Output 5 2 2 5 4" xfId="33538"/>
    <cellStyle name="Output 5 2 2 5 5" xfId="33539"/>
    <cellStyle name="Output 5 2 2 5 6" xfId="33540"/>
    <cellStyle name="Output 5 2 2 6" xfId="33541"/>
    <cellStyle name="Output 5 2 2 6 2" xfId="33542"/>
    <cellStyle name="Output 5 2 2 6 3" xfId="33543"/>
    <cellStyle name="Output 5 2 2 6 4" xfId="33544"/>
    <cellStyle name="Output 5 2 2 6 5" xfId="33545"/>
    <cellStyle name="Output 5 2 2 6 6" xfId="33546"/>
    <cellStyle name="Output 5 2 2 7" xfId="33547"/>
    <cellStyle name="Output 5 2 2 8" xfId="33548"/>
    <cellStyle name="Output 5 2 2 9" xfId="33549"/>
    <cellStyle name="Output 5 2 3" xfId="33550"/>
    <cellStyle name="Output 5 2 3 10" xfId="33551"/>
    <cellStyle name="Output 5 2 3 2" xfId="33552"/>
    <cellStyle name="Output 5 2 3 2 2" xfId="33553"/>
    <cellStyle name="Output 5 2 3 2 2 2" xfId="33554"/>
    <cellStyle name="Output 5 2 3 2 2 2 2" xfId="33555"/>
    <cellStyle name="Output 5 2 3 2 2 2 3" xfId="33556"/>
    <cellStyle name="Output 5 2 3 2 2 2 4" xfId="33557"/>
    <cellStyle name="Output 5 2 3 2 2 2 5" xfId="33558"/>
    <cellStyle name="Output 5 2 3 2 2 2 6" xfId="33559"/>
    <cellStyle name="Output 5 2 3 2 2 3" xfId="33560"/>
    <cellStyle name="Output 5 2 3 2 2 3 2" xfId="33561"/>
    <cellStyle name="Output 5 2 3 2 2 3 3" xfId="33562"/>
    <cellStyle name="Output 5 2 3 2 2 3 4" xfId="33563"/>
    <cellStyle name="Output 5 2 3 2 2 3 5" xfId="33564"/>
    <cellStyle name="Output 5 2 3 2 2 3 6" xfId="33565"/>
    <cellStyle name="Output 5 2 3 2 2 4" xfId="33566"/>
    <cellStyle name="Output 5 2 3 2 2 5" xfId="33567"/>
    <cellStyle name="Output 5 2 3 2 2 6" xfId="33568"/>
    <cellStyle name="Output 5 2 3 2 2 7" xfId="33569"/>
    <cellStyle name="Output 5 2 3 2 2 8" xfId="33570"/>
    <cellStyle name="Output 5 2 3 2 3" xfId="33571"/>
    <cellStyle name="Output 5 2 3 2 3 2" xfId="33572"/>
    <cellStyle name="Output 5 2 3 2 3 3" xfId="33573"/>
    <cellStyle name="Output 5 2 3 2 3 4" xfId="33574"/>
    <cellStyle name="Output 5 2 3 2 3 5" xfId="33575"/>
    <cellStyle name="Output 5 2 3 2 3 6" xfId="33576"/>
    <cellStyle name="Output 5 2 3 2 4" xfId="33577"/>
    <cellStyle name="Output 5 2 3 2 4 2" xfId="33578"/>
    <cellStyle name="Output 5 2 3 2 4 3" xfId="33579"/>
    <cellStyle name="Output 5 2 3 2 4 4" xfId="33580"/>
    <cellStyle name="Output 5 2 3 2 4 5" xfId="33581"/>
    <cellStyle name="Output 5 2 3 2 4 6" xfId="33582"/>
    <cellStyle name="Output 5 2 3 2 5" xfId="33583"/>
    <cellStyle name="Output 5 2 3 2 6" xfId="33584"/>
    <cellStyle name="Output 5 2 3 2 7" xfId="33585"/>
    <cellStyle name="Output 5 2 3 2 8" xfId="33586"/>
    <cellStyle name="Output 5 2 3 2 9" xfId="33587"/>
    <cellStyle name="Output 5 2 3 3" xfId="33588"/>
    <cellStyle name="Output 5 2 3 3 2" xfId="33589"/>
    <cellStyle name="Output 5 2 3 3 2 2" xfId="33590"/>
    <cellStyle name="Output 5 2 3 3 2 3" xfId="33591"/>
    <cellStyle name="Output 5 2 3 3 2 4" xfId="33592"/>
    <cellStyle name="Output 5 2 3 3 2 5" xfId="33593"/>
    <cellStyle name="Output 5 2 3 3 2 6" xfId="33594"/>
    <cellStyle name="Output 5 2 3 3 3" xfId="33595"/>
    <cellStyle name="Output 5 2 3 3 3 2" xfId="33596"/>
    <cellStyle name="Output 5 2 3 3 3 3" xfId="33597"/>
    <cellStyle name="Output 5 2 3 3 3 4" xfId="33598"/>
    <cellStyle name="Output 5 2 3 3 3 5" xfId="33599"/>
    <cellStyle name="Output 5 2 3 3 3 6" xfId="33600"/>
    <cellStyle name="Output 5 2 3 3 4" xfId="33601"/>
    <cellStyle name="Output 5 2 3 3 5" xfId="33602"/>
    <cellStyle name="Output 5 2 3 3 6" xfId="33603"/>
    <cellStyle name="Output 5 2 3 3 7" xfId="33604"/>
    <cellStyle name="Output 5 2 3 3 8" xfId="33605"/>
    <cellStyle name="Output 5 2 3 4" xfId="33606"/>
    <cellStyle name="Output 5 2 3 4 2" xfId="33607"/>
    <cellStyle name="Output 5 2 3 4 3" xfId="33608"/>
    <cellStyle name="Output 5 2 3 4 4" xfId="33609"/>
    <cellStyle name="Output 5 2 3 4 5" xfId="33610"/>
    <cellStyle name="Output 5 2 3 4 6" xfId="33611"/>
    <cellStyle name="Output 5 2 3 5" xfId="33612"/>
    <cellStyle name="Output 5 2 3 5 2" xfId="33613"/>
    <cellStyle name="Output 5 2 3 5 3" xfId="33614"/>
    <cellStyle name="Output 5 2 3 5 4" xfId="33615"/>
    <cellStyle name="Output 5 2 3 5 5" xfId="33616"/>
    <cellStyle name="Output 5 2 3 5 6" xfId="33617"/>
    <cellStyle name="Output 5 2 3 6" xfId="33618"/>
    <cellStyle name="Output 5 2 3 7" xfId="33619"/>
    <cellStyle name="Output 5 2 3 8" xfId="33620"/>
    <cellStyle name="Output 5 2 3 9" xfId="33621"/>
    <cellStyle name="Output 5 2 4" xfId="33622"/>
    <cellStyle name="Output 5 2 4 2" xfId="33623"/>
    <cellStyle name="Output 5 2 4 2 2" xfId="33624"/>
    <cellStyle name="Output 5 2 4 2 2 2" xfId="33625"/>
    <cellStyle name="Output 5 2 4 2 2 3" xfId="33626"/>
    <cellStyle name="Output 5 2 4 2 2 4" xfId="33627"/>
    <cellStyle name="Output 5 2 4 2 2 5" xfId="33628"/>
    <cellStyle name="Output 5 2 4 2 2 6" xfId="33629"/>
    <cellStyle name="Output 5 2 4 2 3" xfId="33630"/>
    <cellStyle name="Output 5 2 4 2 3 2" xfId="33631"/>
    <cellStyle name="Output 5 2 4 2 3 3" xfId="33632"/>
    <cellStyle name="Output 5 2 4 2 3 4" xfId="33633"/>
    <cellStyle name="Output 5 2 4 2 3 5" xfId="33634"/>
    <cellStyle name="Output 5 2 4 2 3 6" xfId="33635"/>
    <cellStyle name="Output 5 2 4 2 4" xfId="33636"/>
    <cellStyle name="Output 5 2 4 2 5" xfId="33637"/>
    <cellStyle name="Output 5 2 4 2 6" xfId="33638"/>
    <cellStyle name="Output 5 2 4 2 7" xfId="33639"/>
    <cellStyle name="Output 5 2 4 2 8" xfId="33640"/>
    <cellStyle name="Output 5 2 4 3" xfId="33641"/>
    <cellStyle name="Output 5 2 4 3 2" xfId="33642"/>
    <cellStyle name="Output 5 2 4 3 3" xfId="33643"/>
    <cellStyle name="Output 5 2 4 3 4" xfId="33644"/>
    <cellStyle name="Output 5 2 4 3 5" xfId="33645"/>
    <cellStyle name="Output 5 2 4 3 6" xfId="33646"/>
    <cellStyle name="Output 5 2 4 4" xfId="33647"/>
    <cellStyle name="Output 5 2 4 4 2" xfId="33648"/>
    <cellStyle name="Output 5 2 4 4 3" xfId="33649"/>
    <cellStyle name="Output 5 2 4 4 4" xfId="33650"/>
    <cellStyle name="Output 5 2 4 4 5" xfId="33651"/>
    <cellStyle name="Output 5 2 4 4 6" xfId="33652"/>
    <cellStyle name="Output 5 2 4 5" xfId="33653"/>
    <cellStyle name="Output 5 2 4 6" xfId="33654"/>
    <cellStyle name="Output 5 2 4 7" xfId="33655"/>
    <cellStyle name="Output 5 2 4 8" xfId="33656"/>
    <cellStyle name="Output 5 2 4 9" xfId="33657"/>
    <cellStyle name="Output 5 2 5" xfId="33658"/>
    <cellStyle name="Output 5 2 5 2" xfId="33659"/>
    <cellStyle name="Output 5 2 5 2 2" xfId="33660"/>
    <cellStyle name="Output 5 2 5 2 3" xfId="33661"/>
    <cellStyle name="Output 5 2 5 2 4" xfId="33662"/>
    <cellStyle name="Output 5 2 5 2 5" xfId="33663"/>
    <cellStyle name="Output 5 2 5 2 6" xfId="33664"/>
    <cellStyle name="Output 5 2 5 3" xfId="33665"/>
    <cellStyle name="Output 5 2 5 3 2" xfId="33666"/>
    <cellStyle name="Output 5 2 5 3 3" xfId="33667"/>
    <cellStyle name="Output 5 2 5 3 4" xfId="33668"/>
    <cellStyle name="Output 5 2 5 3 5" xfId="33669"/>
    <cellStyle name="Output 5 2 5 3 6" xfId="33670"/>
    <cellStyle name="Output 5 2 5 4" xfId="33671"/>
    <cellStyle name="Output 5 2 5 5" xfId="33672"/>
    <cellStyle name="Output 5 2 5 6" xfId="33673"/>
    <cellStyle name="Output 5 2 5 7" xfId="33674"/>
    <cellStyle name="Output 5 2 5 8" xfId="33675"/>
    <cellStyle name="Output 5 2 6" xfId="33676"/>
    <cellStyle name="Output 5 2 6 2" xfId="33677"/>
    <cellStyle name="Output 5 2 6 3" xfId="33678"/>
    <cellStyle name="Output 5 2 6 4" xfId="33679"/>
    <cellStyle name="Output 5 2 6 5" xfId="33680"/>
    <cellStyle name="Output 5 2 6 6" xfId="33681"/>
    <cellStyle name="Output 5 2 7" xfId="33682"/>
    <cellStyle name="Output 5 2 7 2" xfId="33683"/>
    <cellStyle name="Output 5 2 7 3" xfId="33684"/>
    <cellStyle name="Output 5 2 7 4" xfId="33685"/>
    <cellStyle name="Output 5 2 7 5" xfId="33686"/>
    <cellStyle name="Output 5 2 7 6" xfId="33687"/>
    <cellStyle name="Output 5 2 8" xfId="33688"/>
    <cellStyle name="Output 5 2 9" xfId="33689"/>
    <cellStyle name="Output 5 3" xfId="33690"/>
    <cellStyle name="Output 5 3 10" xfId="33691"/>
    <cellStyle name="Output 5 3 11" xfId="33692"/>
    <cellStyle name="Output 5 3 2" xfId="33693"/>
    <cellStyle name="Output 5 3 2 10" xfId="33694"/>
    <cellStyle name="Output 5 3 2 2" xfId="33695"/>
    <cellStyle name="Output 5 3 2 2 2" xfId="33696"/>
    <cellStyle name="Output 5 3 2 2 2 2" xfId="33697"/>
    <cellStyle name="Output 5 3 2 2 2 2 2" xfId="33698"/>
    <cellStyle name="Output 5 3 2 2 2 2 3" xfId="33699"/>
    <cellStyle name="Output 5 3 2 2 2 2 4" xfId="33700"/>
    <cellStyle name="Output 5 3 2 2 2 2 5" xfId="33701"/>
    <cellStyle name="Output 5 3 2 2 2 2 6" xfId="33702"/>
    <cellStyle name="Output 5 3 2 2 2 3" xfId="33703"/>
    <cellStyle name="Output 5 3 2 2 2 3 2" xfId="33704"/>
    <cellStyle name="Output 5 3 2 2 2 3 3" xfId="33705"/>
    <cellStyle name="Output 5 3 2 2 2 3 4" xfId="33706"/>
    <cellStyle name="Output 5 3 2 2 2 3 5" xfId="33707"/>
    <cellStyle name="Output 5 3 2 2 2 3 6" xfId="33708"/>
    <cellStyle name="Output 5 3 2 2 2 4" xfId="33709"/>
    <cellStyle name="Output 5 3 2 2 2 5" xfId="33710"/>
    <cellStyle name="Output 5 3 2 2 2 6" xfId="33711"/>
    <cellStyle name="Output 5 3 2 2 2 7" xfId="33712"/>
    <cellStyle name="Output 5 3 2 2 2 8" xfId="33713"/>
    <cellStyle name="Output 5 3 2 2 3" xfId="33714"/>
    <cellStyle name="Output 5 3 2 2 3 2" xfId="33715"/>
    <cellStyle name="Output 5 3 2 2 3 3" xfId="33716"/>
    <cellStyle name="Output 5 3 2 2 3 4" xfId="33717"/>
    <cellStyle name="Output 5 3 2 2 3 5" xfId="33718"/>
    <cellStyle name="Output 5 3 2 2 3 6" xfId="33719"/>
    <cellStyle name="Output 5 3 2 2 4" xfId="33720"/>
    <cellStyle name="Output 5 3 2 2 4 2" xfId="33721"/>
    <cellStyle name="Output 5 3 2 2 4 3" xfId="33722"/>
    <cellStyle name="Output 5 3 2 2 4 4" xfId="33723"/>
    <cellStyle name="Output 5 3 2 2 4 5" xfId="33724"/>
    <cellStyle name="Output 5 3 2 2 4 6" xfId="33725"/>
    <cellStyle name="Output 5 3 2 2 5" xfId="33726"/>
    <cellStyle name="Output 5 3 2 2 6" xfId="33727"/>
    <cellStyle name="Output 5 3 2 2 7" xfId="33728"/>
    <cellStyle name="Output 5 3 2 2 8" xfId="33729"/>
    <cellStyle name="Output 5 3 2 2 9" xfId="33730"/>
    <cellStyle name="Output 5 3 2 3" xfId="33731"/>
    <cellStyle name="Output 5 3 2 3 2" xfId="33732"/>
    <cellStyle name="Output 5 3 2 3 2 2" xfId="33733"/>
    <cellStyle name="Output 5 3 2 3 2 3" xfId="33734"/>
    <cellStyle name="Output 5 3 2 3 2 4" xfId="33735"/>
    <cellStyle name="Output 5 3 2 3 2 5" xfId="33736"/>
    <cellStyle name="Output 5 3 2 3 2 6" xfId="33737"/>
    <cellStyle name="Output 5 3 2 3 3" xfId="33738"/>
    <cellStyle name="Output 5 3 2 3 3 2" xfId="33739"/>
    <cellStyle name="Output 5 3 2 3 3 3" xfId="33740"/>
    <cellStyle name="Output 5 3 2 3 3 4" xfId="33741"/>
    <cellStyle name="Output 5 3 2 3 3 5" xfId="33742"/>
    <cellStyle name="Output 5 3 2 3 3 6" xfId="33743"/>
    <cellStyle name="Output 5 3 2 3 4" xfId="33744"/>
    <cellStyle name="Output 5 3 2 3 5" xfId="33745"/>
    <cellStyle name="Output 5 3 2 3 6" xfId="33746"/>
    <cellStyle name="Output 5 3 2 3 7" xfId="33747"/>
    <cellStyle name="Output 5 3 2 3 8" xfId="33748"/>
    <cellStyle name="Output 5 3 2 4" xfId="33749"/>
    <cellStyle name="Output 5 3 2 4 2" xfId="33750"/>
    <cellStyle name="Output 5 3 2 4 3" xfId="33751"/>
    <cellStyle name="Output 5 3 2 4 4" xfId="33752"/>
    <cellStyle name="Output 5 3 2 4 5" xfId="33753"/>
    <cellStyle name="Output 5 3 2 4 6" xfId="33754"/>
    <cellStyle name="Output 5 3 2 5" xfId="33755"/>
    <cellStyle name="Output 5 3 2 5 2" xfId="33756"/>
    <cellStyle name="Output 5 3 2 5 3" xfId="33757"/>
    <cellStyle name="Output 5 3 2 5 4" xfId="33758"/>
    <cellStyle name="Output 5 3 2 5 5" xfId="33759"/>
    <cellStyle name="Output 5 3 2 5 6" xfId="33760"/>
    <cellStyle name="Output 5 3 2 6" xfId="33761"/>
    <cellStyle name="Output 5 3 2 7" xfId="33762"/>
    <cellStyle name="Output 5 3 2 8" xfId="33763"/>
    <cellStyle name="Output 5 3 2 9" xfId="33764"/>
    <cellStyle name="Output 5 3 3" xfId="33765"/>
    <cellStyle name="Output 5 3 3 2" xfId="33766"/>
    <cellStyle name="Output 5 3 3 2 2" xfId="33767"/>
    <cellStyle name="Output 5 3 3 2 2 2" xfId="33768"/>
    <cellStyle name="Output 5 3 3 2 2 3" xfId="33769"/>
    <cellStyle name="Output 5 3 3 2 2 4" xfId="33770"/>
    <cellStyle name="Output 5 3 3 2 2 5" xfId="33771"/>
    <cellStyle name="Output 5 3 3 2 2 6" xfId="33772"/>
    <cellStyle name="Output 5 3 3 2 3" xfId="33773"/>
    <cellStyle name="Output 5 3 3 2 3 2" xfId="33774"/>
    <cellStyle name="Output 5 3 3 2 3 3" xfId="33775"/>
    <cellStyle name="Output 5 3 3 2 3 4" xfId="33776"/>
    <cellStyle name="Output 5 3 3 2 3 5" xfId="33777"/>
    <cellStyle name="Output 5 3 3 2 3 6" xfId="33778"/>
    <cellStyle name="Output 5 3 3 2 4" xfId="33779"/>
    <cellStyle name="Output 5 3 3 2 5" xfId="33780"/>
    <cellStyle name="Output 5 3 3 2 6" xfId="33781"/>
    <cellStyle name="Output 5 3 3 2 7" xfId="33782"/>
    <cellStyle name="Output 5 3 3 2 8" xfId="33783"/>
    <cellStyle name="Output 5 3 3 3" xfId="33784"/>
    <cellStyle name="Output 5 3 3 3 2" xfId="33785"/>
    <cellStyle name="Output 5 3 3 3 3" xfId="33786"/>
    <cellStyle name="Output 5 3 3 3 4" xfId="33787"/>
    <cellStyle name="Output 5 3 3 3 5" xfId="33788"/>
    <cellStyle name="Output 5 3 3 3 6" xfId="33789"/>
    <cellStyle name="Output 5 3 3 4" xfId="33790"/>
    <cellStyle name="Output 5 3 3 4 2" xfId="33791"/>
    <cellStyle name="Output 5 3 3 4 3" xfId="33792"/>
    <cellStyle name="Output 5 3 3 4 4" xfId="33793"/>
    <cellStyle name="Output 5 3 3 4 5" xfId="33794"/>
    <cellStyle name="Output 5 3 3 4 6" xfId="33795"/>
    <cellStyle name="Output 5 3 3 5" xfId="33796"/>
    <cellStyle name="Output 5 3 3 6" xfId="33797"/>
    <cellStyle name="Output 5 3 3 7" xfId="33798"/>
    <cellStyle name="Output 5 3 3 8" xfId="33799"/>
    <cellStyle name="Output 5 3 3 9" xfId="33800"/>
    <cellStyle name="Output 5 3 4" xfId="33801"/>
    <cellStyle name="Output 5 3 4 2" xfId="33802"/>
    <cellStyle name="Output 5 3 4 2 2" xfId="33803"/>
    <cellStyle name="Output 5 3 4 2 3" xfId="33804"/>
    <cellStyle name="Output 5 3 4 2 4" xfId="33805"/>
    <cellStyle name="Output 5 3 4 2 5" xfId="33806"/>
    <cellStyle name="Output 5 3 4 2 6" xfId="33807"/>
    <cellStyle name="Output 5 3 4 3" xfId="33808"/>
    <cellStyle name="Output 5 3 4 3 2" xfId="33809"/>
    <cellStyle name="Output 5 3 4 3 3" xfId="33810"/>
    <cellStyle name="Output 5 3 4 3 4" xfId="33811"/>
    <cellStyle name="Output 5 3 4 3 5" xfId="33812"/>
    <cellStyle name="Output 5 3 4 3 6" xfId="33813"/>
    <cellStyle name="Output 5 3 4 4" xfId="33814"/>
    <cellStyle name="Output 5 3 4 5" xfId="33815"/>
    <cellStyle name="Output 5 3 4 6" xfId="33816"/>
    <cellStyle name="Output 5 3 4 7" xfId="33817"/>
    <cellStyle name="Output 5 3 4 8" xfId="33818"/>
    <cellStyle name="Output 5 3 5" xfId="33819"/>
    <cellStyle name="Output 5 3 5 2" xfId="33820"/>
    <cellStyle name="Output 5 3 5 3" xfId="33821"/>
    <cellStyle name="Output 5 3 5 4" xfId="33822"/>
    <cellStyle name="Output 5 3 5 5" xfId="33823"/>
    <cellStyle name="Output 5 3 5 6" xfId="33824"/>
    <cellStyle name="Output 5 3 6" xfId="33825"/>
    <cellStyle name="Output 5 3 6 2" xfId="33826"/>
    <cellStyle name="Output 5 3 6 3" xfId="33827"/>
    <cellStyle name="Output 5 3 6 4" xfId="33828"/>
    <cellStyle name="Output 5 3 6 5" xfId="33829"/>
    <cellStyle name="Output 5 3 6 6" xfId="33830"/>
    <cellStyle name="Output 5 3 7" xfId="33831"/>
    <cellStyle name="Output 5 3 8" xfId="33832"/>
    <cellStyle name="Output 5 3 9" xfId="33833"/>
    <cellStyle name="Output 5 4" xfId="33834"/>
    <cellStyle name="Output 5 4 10" xfId="33835"/>
    <cellStyle name="Output 5 4 2" xfId="33836"/>
    <cellStyle name="Output 5 4 2 2" xfId="33837"/>
    <cellStyle name="Output 5 4 2 2 2" xfId="33838"/>
    <cellStyle name="Output 5 4 2 2 2 2" xfId="33839"/>
    <cellStyle name="Output 5 4 2 2 2 3" xfId="33840"/>
    <cellStyle name="Output 5 4 2 2 2 4" xfId="33841"/>
    <cellStyle name="Output 5 4 2 2 2 5" xfId="33842"/>
    <cellStyle name="Output 5 4 2 2 2 6" xfId="33843"/>
    <cellStyle name="Output 5 4 2 2 3" xfId="33844"/>
    <cellStyle name="Output 5 4 2 2 3 2" xfId="33845"/>
    <cellStyle name="Output 5 4 2 2 3 3" xfId="33846"/>
    <cellStyle name="Output 5 4 2 2 3 4" xfId="33847"/>
    <cellStyle name="Output 5 4 2 2 3 5" xfId="33848"/>
    <cellStyle name="Output 5 4 2 2 3 6" xfId="33849"/>
    <cellStyle name="Output 5 4 2 2 4" xfId="33850"/>
    <cellStyle name="Output 5 4 2 2 5" xfId="33851"/>
    <cellStyle name="Output 5 4 2 2 6" xfId="33852"/>
    <cellStyle name="Output 5 4 2 2 7" xfId="33853"/>
    <cellStyle name="Output 5 4 2 2 8" xfId="33854"/>
    <cellStyle name="Output 5 4 2 3" xfId="33855"/>
    <cellStyle name="Output 5 4 2 3 2" xfId="33856"/>
    <cellStyle name="Output 5 4 2 3 3" xfId="33857"/>
    <cellStyle name="Output 5 4 2 3 4" xfId="33858"/>
    <cellStyle name="Output 5 4 2 3 5" xfId="33859"/>
    <cellStyle name="Output 5 4 2 3 6" xfId="33860"/>
    <cellStyle name="Output 5 4 2 4" xfId="33861"/>
    <cellStyle name="Output 5 4 2 4 2" xfId="33862"/>
    <cellStyle name="Output 5 4 2 4 3" xfId="33863"/>
    <cellStyle name="Output 5 4 2 4 4" xfId="33864"/>
    <cellStyle name="Output 5 4 2 4 5" xfId="33865"/>
    <cellStyle name="Output 5 4 2 4 6" xfId="33866"/>
    <cellStyle name="Output 5 4 2 5" xfId="33867"/>
    <cellStyle name="Output 5 4 2 6" xfId="33868"/>
    <cellStyle name="Output 5 4 2 7" xfId="33869"/>
    <cellStyle name="Output 5 4 2 8" xfId="33870"/>
    <cellStyle name="Output 5 4 2 9" xfId="33871"/>
    <cellStyle name="Output 5 4 3" xfId="33872"/>
    <cellStyle name="Output 5 4 3 2" xfId="33873"/>
    <cellStyle name="Output 5 4 3 2 2" xfId="33874"/>
    <cellStyle name="Output 5 4 3 2 3" xfId="33875"/>
    <cellStyle name="Output 5 4 3 2 4" xfId="33876"/>
    <cellStyle name="Output 5 4 3 2 5" xfId="33877"/>
    <cellStyle name="Output 5 4 3 2 6" xfId="33878"/>
    <cellStyle name="Output 5 4 3 3" xfId="33879"/>
    <cellStyle name="Output 5 4 3 3 2" xfId="33880"/>
    <cellStyle name="Output 5 4 3 3 3" xfId="33881"/>
    <cellStyle name="Output 5 4 3 3 4" xfId="33882"/>
    <cellStyle name="Output 5 4 3 3 5" xfId="33883"/>
    <cellStyle name="Output 5 4 3 3 6" xfId="33884"/>
    <cellStyle name="Output 5 4 3 4" xfId="33885"/>
    <cellStyle name="Output 5 4 3 5" xfId="33886"/>
    <cellStyle name="Output 5 4 3 6" xfId="33887"/>
    <cellStyle name="Output 5 4 3 7" xfId="33888"/>
    <cellStyle name="Output 5 4 3 8" xfId="33889"/>
    <cellStyle name="Output 5 4 4" xfId="33890"/>
    <cellStyle name="Output 5 4 4 2" xfId="33891"/>
    <cellStyle name="Output 5 4 4 3" xfId="33892"/>
    <cellStyle name="Output 5 4 4 4" xfId="33893"/>
    <cellStyle name="Output 5 4 4 5" xfId="33894"/>
    <cellStyle name="Output 5 4 4 6" xfId="33895"/>
    <cellStyle name="Output 5 4 5" xfId="33896"/>
    <cellStyle name="Output 5 4 5 2" xfId="33897"/>
    <cellStyle name="Output 5 4 5 3" xfId="33898"/>
    <cellStyle name="Output 5 4 5 4" xfId="33899"/>
    <cellStyle name="Output 5 4 5 5" xfId="33900"/>
    <cellStyle name="Output 5 4 5 6" xfId="33901"/>
    <cellStyle name="Output 5 4 6" xfId="33902"/>
    <cellStyle name="Output 5 4 7" xfId="33903"/>
    <cellStyle name="Output 5 4 8" xfId="33904"/>
    <cellStyle name="Output 5 4 9" xfId="33905"/>
    <cellStyle name="Output 5 5" xfId="33906"/>
    <cellStyle name="Output 5 5 2" xfId="33907"/>
    <cellStyle name="Output 5 5 2 2" xfId="33908"/>
    <cellStyle name="Output 5 5 2 2 2" xfId="33909"/>
    <cellStyle name="Output 5 5 2 2 3" xfId="33910"/>
    <cellStyle name="Output 5 5 2 2 4" xfId="33911"/>
    <cellStyle name="Output 5 5 2 2 5" xfId="33912"/>
    <cellStyle name="Output 5 5 2 2 6" xfId="33913"/>
    <cellStyle name="Output 5 5 2 3" xfId="33914"/>
    <cellStyle name="Output 5 5 2 3 2" xfId="33915"/>
    <cellStyle name="Output 5 5 2 3 3" xfId="33916"/>
    <cellStyle name="Output 5 5 2 3 4" xfId="33917"/>
    <cellStyle name="Output 5 5 2 3 5" xfId="33918"/>
    <cellStyle name="Output 5 5 2 3 6" xfId="33919"/>
    <cellStyle name="Output 5 5 2 4" xfId="33920"/>
    <cellStyle name="Output 5 5 2 5" xfId="33921"/>
    <cellStyle name="Output 5 5 2 6" xfId="33922"/>
    <cellStyle name="Output 5 5 2 7" xfId="33923"/>
    <cellStyle name="Output 5 5 2 8" xfId="33924"/>
    <cellStyle name="Output 5 5 3" xfId="33925"/>
    <cellStyle name="Output 5 5 3 2" xfId="33926"/>
    <cellStyle name="Output 5 5 3 3" xfId="33927"/>
    <cellStyle name="Output 5 5 3 4" xfId="33928"/>
    <cellStyle name="Output 5 5 3 5" xfId="33929"/>
    <cellStyle name="Output 5 5 3 6" xfId="33930"/>
    <cellStyle name="Output 5 5 4" xfId="33931"/>
    <cellStyle name="Output 5 5 4 2" xfId="33932"/>
    <cellStyle name="Output 5 5 4 3" xfId="33933"/>
    <cellStyle name="Output 5 5 4 4" xfId="33934"/>
    <cellStyle name="Output 5 5 4 5" xfId="33935"/>
    <cellStyle name="Output 5 5 4 6" xfId="33936"/>
    <cellStyle name="Output 5 5 5" xfId="33937"/>
    <cellStyle name="Output 5 5 6" xfId="33938"/>
    <cellStyle name="Output 5 5 7" xfId="33939"/>
    <cellStyle name="Output 5 5 8" xfId="33940"/>
    <cellStyle name="Output 5 5 9" xfId="33941"/>
    <cellStyle name="Output 5 6" xfId="33942"/>
    <cellStyle name="Output 5 6 2" xfId="33943"/>
    <cellStyle name="Output 5 6 2 2" xfId="33944"/>
    <cellStyle name="Output 5 6 2 3" xfId="33945"/>
    <cellStyle name="Output 5 6 2 4" xfId="33946"/>
    <cellStyle name="Output 5 6 2 5" xfId="33947"/>
    <cellStyle name="Output 5 6 2 6" xfId="33948"/>
    <cellStyle name="Output 5 6 3" xfId="33949"/>
    <cellStyle name="Output 5 6 3 2" xfId="33950"/>
    <cellStyle name="Output 5 6 3 3" xfId="33951"/>
    <cellStyle name="Output 5 6 3 4" xfId="33952"/>
    <cellStyle name="Output 5 6 3 5" xfId="33953"/>
    <cellStyle name="Output 5 6 3 6" xfId="33954"/>
    <cellStyle name="Output 5 6 4" xfId="33955"/>
    <cellStyle name="Output 5 6 5" xfId="33956"/>
    <cellStyle name="Output 5 6 6" xfId="33957"/>
    <cellStyle name="Output 5 6 7" xfId="33958"/>
    <cellStyle name="Output 5 6 8" xfId="33959"/>
    <cellStyle name="Output 5 7" xfId="33960"/>
    <cellStyle name="Output 5 7 2" xfId="33961"/>
    <cellStyle name="Output 5 7 3" xfId="33962"/>
    <cellStyle name="Output 5 7 4" xfId="33963"/>
    <cellStyle name="Output 5 7 5" xfId="33964"/>
    <cellStyle name="Output 5 7 6" xfId="33965"/>
    <cellStyle name="Output 5 8" xfId="33966"/>
    <cellStyle name="Output 5 8 2" xfId="33967"/>
    <cellStyle name="Output 5 8 3" xfId="33968"/>
    <cellStyle name="Output 5 8 4" xfId="33969"/>
    <cellStyle name="Output 5 8 5" xfId="33970"/>
    <cellStyle name="Output 5 8 6" xfId="33971"/>
    <cellStyle name="Output 5 9" xfId="33972"/>
    <cellStyle name="Output 6" xfId="33973"/>
    <cellStyle name="Output 6 2" xfId="33974"/>
    <cellStyle name="Output 6 2 2" xfId="33975"/>
    <cellStyle name="Output 6 2 3" xfId="33976"/>
    <cellStyle name="Output 6 2 4" xfId="33977"/>
    <cellStyle name="Output 6 2 5" xfId="33978"/>
    <cellStyle name="Output 6 2 6" xfId="33979"/>
    <cellStyle name="Output 6 3" xfId="33980"/>
    <cellStyle name="Output 6 4" xfId="33981"/>
    <cellStyle name="Output 6 5" xfId="33982"/>
    <cellStyle name="Output 6 6" xfId="33983"/>
    <cellStyle name="Output 6 7" xfId="33984"/>
    <cellStyle name="Output 7" xfId="33985"/>
    <cellStyle name="Output 7 2" xfId="33986"/>
    <cellStyle name="Output 7 2 2" xfId="33987"/>
    <cellStyle name="Output 7 2 3" xfId="33988"/>
    <cellStyle name="Output 7 2 4" xfId="33989"/>
    <cellStyle name="Output 7 2 5" xfId="33990"/>
    <cellStyle name="Output 7 2 6" xfId="33991"/>
    <cellStyle name="Output 7 3" xfId="33992"/>
    <cellStyle name="Output 7 4" xfId="33993"/>
    <cellStyle name="Output 7 5" xfId="33994"/>
    <cellStyle name="Output 7 6" xfId="33995"/>
    <cellStyle name="Output 7 7" xfId="33996"/>
    <cellStyle name="Output 8" xfId="33997"/>
    <cellStyle name="Output 8 2" xfId="33998"/>
    <cellStyle name="Output 8 2 2" xfId="33999"/>
    <cellStyle name="Output 8 2 3" xfId="34000"/>
    <cellStyle name="Output 8 2 4" xfId="34001"/>
    <cellStyle name="Output 8 2 5" xfId="34002"/>
    <cellStyle name="Output 8 2 6" xfId="34003"/>
    <cellStyle name="Output 8 3" xfId="34004"/>
    <cellStyle name="Output 8 4" xfId="34005"/>
    <cellStyle name="Output 8 5" xfId="34006"/>
    <cellStyle name="Output 8 6" xfId="34007"/>
    <cellStyle name="Output 8 7" xfId="34008"/>
    <cellStyle name="Output 9" xfId="34009"/>
    <cellStyle name="Output 9 2" xfId="34010"/>
    <cellStyle name="Output 9 2 2" xfId="34011"/>
    <cellStyle name="Output 9 2 3" xfId="34012"/>
    <cellStyle name="Output 9 2 4" xfId="34013"/>
    <cellStyle name="Output 9 2 5" xfId="34014"/>
    <cellStyle name="Output 9 2 6" xfId="34015"/>
    <cellStyle name="Output 9 3" xfId="34016"/>
    <cellStyle name="Output 9 4" xfId="34017"/>
    <cellStyle name="Output 9 5" xfId="34018"/>
    <cellStyle name="Output 9 6" xfId="34019"/>
    <cellStyle name="Output 9 7" xfId="34020"/>
    <cellStyle name="Percent 10" xfId="41725"/>
    <cellStyle name="Percent 2" xfId="173"/>
    <cellStyle name="Percent 2 10" xfId="197"/>
    <cellStyle name="Percent 2 2" xfId="237"/>
    <cellStyle name="Percent 2 2 2" xfId="34021"/>
    <cellStyle name="Percent 2 2 3" xfId="34022"/>
    <cellStyle name="Percent 2 3" xfId="276"/>
    <cellStyle name="Percent 2 3 2" xfId="34024"/>
    <cellStyle name="Percent 2 3 3" xfId="34023"/>
    <cellStyle name="Percent 2 4" xfId="34025"/>
    <cellStyle name="Percent 3" xfId="193"/>
    <cellStyle name="Percent 3 2" xfId="238"/>
    <cellStyle name="Percent 3 2 2" xfId="34026"/>
    <cellStyle name="Percent 3 3" xfId="34027"/>
    <cellStyle name="Percent 3 4" xfId="34028"/>
    <cellStyle name="Percent 4" xfId="229"/>
    <cellStyle name="Percent 4 2" xfId="34029"/>
    <cellStyle name="Percent 4 2 2" xfId="34030"/>
    <cellStyle name="Percent 4 2 3" xfId="34031"/>
    <cellStyle name="Percent 4 3" xfId="34032"/>
    <cellStyle name="Percent 4 3 2" xfId="34033"/>
    <cellStyle name="Percent 5" xfId="275"/>
    <cellStyle name="Percent 5 2" xfId="34035"/>
    <cellStyle name="Percent 5 2 2" xfId="34036"/>
    <cellStyle name="Percent 5 3" xfId="34037"/>
    <cellStyle name="Percent 5 4" xfId="34034"/>
    <cellStyle name="Percent 6" xfId="293"/>
    <cellStyle name="Percent 6 2" xfId="34038"/>
    <cellStyle name="Percent 6 2 2" xfId="34039"/>
    <cellStyle name="Percent 6 3" xfId="34040"/>
    <cellStyle name="Percent 7" xfId="34041"/>
    <cellStyle name="Percent 8" xfId="195"/>
    <cellStyle name="Percent 8 2" xfId="34042"/>
    <cellStyle name="Percent 9" xfId="34043"/>
    <cellStyle name="Publication_style" xfId="306"/>
    <cellStyle name="Refdb standard" xfId="307"/>
    <cellStyle name="Refdb standard 2" xfId="34044"/>
    <cellStyle name="Refdb standard 2 2" xfId="34045"/>
    <cellStyle name="Refdb standard 3" xfId="34046"/>
    <cellStyle name="Refdb standard 4" xfId="34047"/>
    <cellStyle name="Row_CategoryHeadings" xfId="174"/>
    <cellStyle name="rowfield" xfId="175"/>
    <cellStyle name="Shade" xfId="308"/>
    <cellStyle name="Shade 2" xfId="34048"/>
    <cellStyle name="Shade 3" xfId="34049"/>
    <cellStyle name="Source" xfId="176"/>
    <cellStyle name="Style 1" xfId="34050"/>
    <cellStyle name="Style1" xfId="177"/>
    <cellStyle name="Style2" xfId="178"/>
    <cellStyle name="Style3" xfId="179"/>
    <cellStyle name="Style4" xfId="180"/>
    <cellStyle name="Style4 2" xfId="181"/>
    <cellStyle name="Style5" xfId="182"/>
    <cellStyle name="Table Footnote" xfId="208"/>
    <cellStyle name="Table Header" xfId="209"/>
    <cellStyle name="Table Heading 1" xfId="210"/>
    <cellStyle name="Table Row Billions" xfId="211"/>
    <cellStyle name="Table Row Billions 2" xfId="212"/>
    <cellStyle name="Table Row Billions 3" xfId="213"/>
    <cellStyle name="Table Row Millions" xfId="214"/>
    <cellStyle name="Table Row Millions Check" xfId="215"/>
    <cellStyle name="Table Total Billions" xfId="216"/>
    <cellStyle name="Table Total Millions" xfId="217"/>
    <cellStyle name="Table Units" xfId="218"/>
    <cellStyle name="Table Units 2" xfId="219"/>
    <cellStyle name="Table Units 3" xfId="220"/>
    <cellStyle name="Table_Name" xfId="183"/>
    <cellStyle name="Tabref" xfId="34051"/>
    <cellStyle name="Tabref 2" xfId="34052"/>
    <cellStyle name="Tabref 2 2" xfId="34053"/>
    <cellStyle name="Tabref 3" xfId="34054"/>
    <cellStyle name="Test" xfId="184"/>
    <cellStyle name="Title" xfId="1" builtinId="15" customBuiltin="1"/>
    <cellStyle name="Title 2" xfId="185"/>
    <cellStyle name="Title 2 2" xfId="34055"/>
    <cellStyle name="Title 3" xfId="34056"/>
    <cellStyle name="Title 4" xfId="34057"/>
    <cellStyle name="Title 5" xfId="34058"/>
    <cellStyle name="Total" xfId="17" builtinId="25" customBuiltin="1"/>
    <cellStyle name="Total 10" xfId="34059"/>
    <cellStyle name="Total 11" xfId="34060"/>
    <cellStyle name="Total 12" xfId="34061"/>
    <cellStyle name="Total 2" xfId="186"/>
    <cellStyle name="Total 2 10" xfId="34063"/>
    <cellStyle name="Total 2 10 2" xfId="34064"/>
    <cellStyle name="Total 2 10 3" xfId="34065"/>
    <cellStyle name="Total 2 10 4" xfId="34066"/>
    <cellStyle name="Total 2 10 5" xfId="34067"/>
    <cellStyle name="Total 2 10 6" xfId="34068"/>
    <cellStyle name="Total 2 11" xfId="34069"/>
    <cellStyle name="Total 2 11 2" xfId="34070"/>
    <cellStyle name="Total 2 11 3" xfId="34071"/>
    <cellStyle name="Total 2 11 4" xfId="34072"/>
    <cellStyle name="Total 2 11 5" xfId="34073"/>
    <cellStyle name="Total 2 11 6" xfId="34074"/>
    <cellStyle name="Total 2 12" xfId="34075"/>
    <cellStyle name="Total 2 13" xfId="34076"/>
    <cellStyle name="Total 2 14" xfId="34077"/>
    <cellStyle name="Total 2 15" xfId="34078"/>
    <cellStyle name="Total 2 16" xfId="34079"/>
    <cellStyle name="Total 2 17" xfId="34062"/>
    <cellStyle name="Total 2 2" xfId="34080"/>
    <cellStyle name="Total 2 2 10" xfId="34081"/>
    <cellStyle name="Total 2 2 11" xfId="34082"/>
    <cellStyle name="Total 2 2 12" xfId="34083"/>
    <cellStyle name="Total 2 2 13" xfId="34084"/>
    <cellStyle name="Total 2 2 14" xfId="34085"/>
    <cellStyle name="Total 2 2 2" xfId="34086"/>
    <cellStyle name="Total 2 2 2 10" xfId="34087"/>
    <cellStyle name="Total 2 2 2 11" xfId="34088"/>
    <cellStyle name="Total 2 2 2 12" xfId="34089"/>
    <cellStyle name="Total 2 2 2 13" xfId="34090"/>
    <cellStyle name="Total 2 2 2 2" xfId="34091"/>
    <cellStyle name="Total 2 2 2 2 10" xfId="34092"/>
    <cellStyle name="Total 2 2 2 2 11" xfId="34093"/>
    <cellStyle name="Total 2 2 2 2 12" xfId="34094"/>
    <cellStyle name="Total 2 2 2 2 2" xfId="34095"/>
    <cellStyle name="Total 2 2 2 2 2 10" xfId="34096"/>
    <cellStyle name="Total 2 2 2 2 2 11" xfId="34097"/>
    <cellStyle name="Total 2 2 2 2 2 2" xfId="34098"/>
    <cellStyle name="Total 2 2 2 2 2 2 10" xfId="34099"/>
    <cellStyle name="Total 2 2 2 2 2 2 2" xfId="34100"/>
    <cellStyle name="Total 2 2 2 2 2 2 2 2" xfId="34101"/>
    <cellStyle name="Total 2 2 2 2 2 2 2 2 2" xfId="34102"/>
    <cellStyle name="Total 2 2 2 2 2 2 2 2 2 2" xfId="34103"/>
    <cellStyle name="Total 2 2 2 2 2 2 2 2 2 3" xfId="34104"/>
    <cellStyle name="Total 2 2 2 2 2 2 2 2 2 4" xfId="34105"/>
    <cellStyle name="Total 2 2 2 2 2 2 2 2 2 5" xfId="34106"/>
    <cellStyle name="Total 2 2 2 2 2 2 2 2 2 6" xfId="34107"/>
    <cellStyle name="Total 2 2 2 2 2 2 2 2 3" xfId="34108"/>
    <cellStyle name="Total 2 2 2 2 2 2 2 2 3 2" xfId="34109"/>
    <cellStyle name="Total 2 2 2 2 2 2 2 2 3 3" xfId="34110"/>
    <cellStyle name="Total 2 2 2 2 2 2 2 2 3 4" xfId="34111"/>
    <cellStyle name="Total 2 2 2 2 2 2 2 2 3 5" xfId="34112"/>
    <cellStyle name="Total 2 2 2 2 2 2 2 2 3 6" xfId="34113"/>
    <cellStyle name="Total 2 2 2 2 2 2 2 2 4" xfId="34114"/>
    <cellStyle name="Total 2 2 2 2 2 2 2 2 5" xfId="34115"/>
    <cellStyle name="Total 2 2 2 2 2 2 2 2 6" xfId="34116"/>
    <cellStyle name="Total 2 2 2 2 2 2 2 2 7" xfId="34117"/>
    <cellStyle name="Total 2 2 2 2 2 2 2 2 8" xfId="34118"/>
    <cellStyle name="Total 2 2 2 2 2 2 2 3" xfId="34119"/>
    <cellStyle name="Total 2 2 2 2 2 2 2 3 2" xfId="34120"/>
    <cellStyle name="Total 2 2 2 2 2 2 2 3 3" xfId="34121"/>
    <cellStyle name="Total 2 2 2 2 2 2 2 3 4" xfId="34122"/>
    <cellStyle name="Total 2 2 2 2 2 2 2 3 5" xfId="34123"/>
    <cellStyle name="Total 2 2 2 2 2 2 2 3 6" xfId="34124"/>
    <cellStyle name="Total 2 2 2 2 2 2 2 4" xfId="34125"/>
    <cellStyle name="Total 2 2 2 2 2 2 2 4 2" xfId="34126"/>
    <cellStyle name="Total 2 2 2 2 2 2 2 4 3" xfId="34127"/>
    <cellStyle name="Total 2 2 2 2 2 2 2 4 4" xfId="34128"/>
    <cellStyle name="Total 2 2 2 2 2 2 2 4 5" xfId="34129"/>
    <cellStyle name="Total 2 2 2 2 2 2 2 4 6" xfId="34130"/>
    <cellStyle name="Total 2 2 2 2 2 2 2 5" xfId="34131"/>
    <cellStyle name="Total 2 2 2 2 2 2 2 6" xfId="34132"/>
    <cellStyle name="Total 2 2 2 2 2 2 2 7" xfId="34133"/>
    <cellStyle name="Total 2 2 2 2 2 2 2 8" xfId="34134"/>
    <cellStyle name="Total 2 2 2 2 2 2 2 9" xfId="34135"/>
    <cellStyle name="Total 2 2 2 2 2 2 3" xfId="34136"/>
    <cellStyle name="Total 2 2 2 2 2 2 3 2" xfId="34137"/>
    <cellStyle name="Total 2 2 2 2 2 2 3 2 2" xfId="34138"/>
    <cellStyle name="Total 2 2 2 2 2 2 3 2 3" xfId="34139"/>
    <cellStyle name="Total 2 2 2 2 2 2 3 2 4" xfId="34140"/>
    <cellStyle name="Total 2 2 2 2 2 2 3 2 5" xfId="34141"/>
    <cellStyle name="Total 2 2 2 2 2 2 3 2 6" xfId="34142"/>
    <cellStyle name="Total 2 2 2 2 2 2 3 3" xfId="34143"/>
    <cellStyle name="Total 2 2 2 2 2 2 3 3 2" xfId="34144"/>
    <cellStyle name="Total 2 2 2 2 2 2 3 3 3" xfId="34145"/>
    <cellStyle name="Total 2 2 2 2 2 2 3 3 4" xfId="34146"/>
    <cellStyle name="Total 2 2 2 2 2 2 3 3 5" xfId="34147"/>
    <cellStyle name="Total 2 2 2 2 2 2 3 3 6" xfId="34148"/>
    <cellStyle name="Total 2 2 2 2 2 2 3 4" xfId="34149"/>
    <cellStyle name="Total 2 2 2 2 2 2 3 5" xfId="34150"/>
    <cellStyle name="Total 2 2 2 2 2 2 3 6" xfId="34151"/>
    <cellStyle name="Total 2 2 2 2 2 2 3 7" xfId="34152"/>
    <cellStyle name="Total 2 2 2 2 2 2 3 8" xfId="34153"/>
    <cellStyle name="Total 2 2 2 2 2 2 4" xfId="34154"/>
    <cellStyle name="Total 2 2 2 2 2 2 4 2" xfId="34155"/>
    <cellStyle name="Total 2 2 2 2 2 2 4 3" xfId="34156"/>
    <cellStyle name="Total 2 2 2 2 2 2 4 4" xfId="34157"/>
    <cellStyle name="Total 2 2 2 2 2 2 4 5" xfId="34158"/>
    <cellStyle name="Total 2 2 2 2 2 2 4 6" xfId="34159"/>
    <cellStyle name="Total 2 2 2 2 2 2 5" xfId="34160"/>
    <cellStyle name="Total 2 2 2 2 2 2 5 2" xfId="34161"/>
    <cellStyle name="Total 2 2 2 2 2 2 5 3" xfId="34162"/>
    <cellStyle name="Total 2 2 2 2 2 2 5 4" xfId="34163"/>
    <cellStyle name="Total 2 2 2 2 2 2 5 5" xfId="34164"/>
    <cellStyle name="Total 2 2 2 2 2 2 5 6" xfId="34165"/>
    <cellStyle name="Total 2 2 2 2 2 2 6" xfId="34166"/>
    <cellStyle name="Total 2 2 2 2 2 2 7" xfId="34167"/>
    <cellStyle name="Total 2 2 2 2 2 2 8" xfId="34168"/>
    <cellStyle name="Total 2 2 2 2 2 2 9" xfId="34169"/>
    <cellStyle name="Total 2 2 2 2 2 3" xfId="34170"/>
    <cellStyle name="Total 2 2 2 2 2 3 2" xfId="34171"/>
    <cellStyle name="Total 2 2 2 2 2 3 2 2" xfId="34172"/>
    <cellStyle name="Total 2 2 2 2 2 3 2 2 2" xfId="34173"/>
    <cellStyle name="Total 2 2 2 2 2 3 2 2 3" xfId="34174"/>
    <cellStyle name="Total 2 2 2 2 2 3 2 2 4" xfId="34175"/>
    <cellStyle name="Total 2 2 2 2 2 3 2 2 5" xfId="34176"/>
    <cellStyle name="Total 2 2 2 2 2 3 2 2 6" xfId="34177"/>
    <cellStyle name="Total 2 2 2 2 2 3 2 3" xfId="34178"/>
    <cellStyle name="Total 2 2 2 2 2 3 2 3 2" xfId="34179"/>
    <cellStyle name="Total 2 2 2 2 2 3 2 3 3" xfId="34180"/>
    <cellStyle name="Total 2 2 2 2 2 3 2 3 4" xfId="34181"/>
    <cellStyle name="Total 2 2 2 2 2 3 2 3 5" xfId="34182"/>
    <cellStyle name="Total 2 2 2 2 2 3 2 3 6" xfId="34183"/>
    <cellStyle name="Total 2 2 2 2 2 3 2 4" xfId="34184"/>
    <cellStyle name="Total 2 2 2 2 2 3 2 5" xfId="34185"/>
    <cellStyle name="Total 2 2 2 2 2 3 2 6" xfId="34186"/>
    <cellStyle name="Total 2 2 2 2 2 3 2 7" xfId="34187"/>
    <cellStyle name="Total 2 2 2 2 2 3 2 8" xfId="34188"/>
    <cellStyle name="Total 2 2 2 2 2 3 3" xfId="34189"/>
    <cellStyle name="Total 2 2 2 2 2 3 3 2" xfId="34190"/>
    <cellStyle name="Total 2 2 2 2 2 3 3 3" xfId="34191"/>
    <cellStyle name="Total 2 2 2 2 2 3 3 4" xfId="34192"/>
    <cellStyle name="Total 2 2 2 2 2 3 3 5" xfId="34193"/>
    <cellStyle name="Total 2 2 2 2 2 3 3 6" xfId="34194"/>
    <cellStyle name="Total 2 2 2 2 2 3 4" xfId="34195"/>
    <cellStyle name="Total 2 2 2 2 2 3 4 2" xfId="34196"/>
    <cellStyle name="Total 2 2 2 2 2 3 4 3" xfId="34197"/>
    <cellStyle name="Total 2 2 2 2 2 3 4 4" xfId="34198"/>
    <cellStyle name="Total 2 2 2 2 2 3 4 5" xfId="34199"/>
    <cellStyle name="Total 2 2 2 2 2 3 4 6" xfId="34200"/>
    <cellStyle name="Total 2 2 2 2 2 3 5" xfId="34201"/>
    <cellStyle name="Total 2 2 2 2 2 3 6" xfId="34202"/>
    <cellStyle name="Total 2 2 2 2 2 3 7" xfId="34203"/>
    <cellStyle name="Total 2 2 2 2 2 3 8" xfId="34204"/>
    <cellStyle name="Total 2 2 2 2 2 3 9" xfId="34205"/>
    <cellStyle name="Total 2 2 2 2 2 4" xfId="34206"/>
    <cellStyle name="Total 2 2 2 2 2 4 2" xfId="34207"/>
    <cellStyle name="Total 2 2 2 2 2 4 2 2" xfId="34208"/>
    <cellStyle name="Total 2 2 2 2 2 4 2 3" xfId="34209"/>
    <cellStyle name="Total 2 2 2 2 2 4 2 4" xfId="34210"/>
    <cellStyle name="Total 2 2 2 2 2 4 2 5" xfId="34211"/>
    <cellStyle name="Total 2 2 2 2 2 4 2 6" xfId="34212"/>
    <cellStyle name="Total 2 2 2 2 2 4 3" xfId="34213"/>
    <cellStyle name="Total 2 2 2 2 2 4 3 2" xfId="34214"/>
    <cellStyle name="Total 2 2 2 2 2 4 3 3" xfId="34215"/>
    <cellStyle name="Total 2 2 2 2 2 4 3 4" xfId="34216"/>
    <cellStyle name="Total 2 2 2 2 2 4 3 5" xfId="34217"/>
    <cellStyle name="Total 2 2 2 2 2 4 3 6" xfId="34218"/>
    <cellStyle name="Total 2 2 2 2 2 4 4" xfId="34219"/>
    <cellStyle name="Total 2 2 2 2 2 4 5" xfId="34220"/>
    <cellStyle name="Total 2 2 2 2 2 4 6" xfId="34221"/>
    <cellStyle name="Total 2 2 2 2 2 4 7" xfId="34222"/>
    <cellStyle name="Total 2 2 2 2 2 4 8" xfId="34223"/>
    <cellStyle name="Total 2 2 2 2 2 5" xfId="34224"/>
    <cellStyle name="Total 2 2 2 2 2 5 2" xfId="34225"/>
    <cellStyle name="Total 2 2 2 2 2 5 3" xfId="34226"/>
    <cellStyle name="Total 2 2 2 2 2 5 4" xfId="34227"/>
    <cellStyle name="Total 2 2 2 2 2 5 5" xfId="34228"/>
    <cellStyle name="Total 2 2 2 2 2 5 6" xfId="34229"/>
    <cellStyle name="Total 2 2 2 2 2 6" xfId="34230"/>
    <cellStyle name="Total 2 2 2 2 2 6 2" xfId="34231"/>
    <cellStyle name="Total 2 2 2 2 2 6 3" xfId="34232"/>
    <cellStyle name="Total 2 2 2 2 2 6 4" xfId="34233"/>
    <cellStyle name="Total 2 2 2 2 2 6 5" xfId="34234"/>
    <cellStyle name="Total 2 2 2 2 2 6 6" xfId="34235"/>
    <cellStyle name="Total 2 2 2 2 2 7" xfId="34236"/>
    <cellStyle name="Total 2 2 2 2 2 8" xfId="34237"/>
    <cellStyle name="Total 2 2 2 2 2 9" xfId="34238"/>
    <cellStyle name="Total 2 2 2 2 3" xfId="34239"/>
    <cellStyle name="Total 2 2 2 2 3 10" xfId="34240"/>
    <cellStyle name="Total 2 2 2 2 3 2" xfId="34241"/>
    <cellStyle name="Total 2 2 2 2 3 2 2" xfId="34242"/>
    <cellStyle name="Total 2 2 2 2 3 2 2 2" xfId="34243"/>
    <cellStyle name="Total 2 2 2 2 3 2 2 2 2" xfId="34244"/>
    <cellStyle name="Total 2 2 2 2 3 2 2 2 3" xfId="34245"/>
    <cellStyle name="Total 2 2 2 2 3 2 2 2 4" xfId="34246"/>
    <cellStyle name="Total 2 2 2 2 3 2 2 2 5" xfId="34247"/>
    <cellStyle name="Total 2 2 2 2 3 2 2 2 6" xfId="34248"/>
    <cellStyle name="Total 2 2 2 2 3 2 2 3" xfId="34249"/>
    <cellStyle name="Total 2 2 2 2 3 2 2 3 2" xfId="34250"/>
    <cellStyle name="Total 2 2 2 2 3 2 2 3 3" xfId="34251"/>
    <cellStyle name="Total 2 2 2 2 3 2 2 3 4" xfId="34252"/>
    <cellStyle name="Total 2 2 2 2 3 2 2 3 5" xfId="34253"/>
    <cellStyle name="Total 2 2 2 2 3 2 2 3 6" xfId="34254"/>
    <cellStyle name="Total 2 2 2 2 3 2 2 4" xfId="34255"/>
    <cellStyle name="Total 2 2 2 2 3 2 2 5" xfId="34256"/>
    <cellStyle name="Total 2 2 2 2 3 2 2 6" xfId="34257"/>
    <cellStyle name="Total 2 2 2 2 3 2 2 7" xfId="34258"/>
    <cellStyle name="Total 2 2 2 2 3 2 2 8" xfId="34259"/>
    <cellStyle name="Total 2 2 2 2 3 2 3" xfId="34260"/>
    <cellStyle name="Total 2 2 2 2 3 2 3 2" xfId="34261"/>
    <cellStyle name="Total 2 2 2 2 3 2 3 3" xfId="34262"/>
    <cellStyle name="Total 2 2 2 2 3 2 3 4" xfId="34263"/>
    <cellStyle name="Total 2 2 2 2 3 2 3 5" xfId="34264"/>
    <cellStyle name="Total 2 2 2 2 3 2 3 6" xfId="34265"/>
    <cellStyle name="Total 2 2 2 2 3 2 4" xfId="34266"/>
    <cellStyle name="Total 2 2 2 2 3 2 4 2" xfId="34267"/>
    <cellStyle name="Total 2 2 2 2 3 2 4 3" xfId="34268"/>
    <cellStyle name="Total 2 2 2 2 3 2 4 4" xfId="34269"/>
    <cellStyle name="Total 2 2 2 2 3 2 4 5" xfId="34270"/>
    <cellStyle name="Total 2 2 2 2 3 2 4 6" xfId="34271"/>
    <cellStyle name="Total 2 2 2 2 3 2 5" xfId="34272"/>
    <cellStyle name="Total 2 2 2 2 3 2 6" xfId="34273"/>
    <cellStyle name="Total 2 2 2 2 3 2 7" xfId="34274"/>
    <cellStyle name="Total 2 2 2 2 3 2 8" xfId="34275"/>
    <cellStyle name="Total 2 2 2 2 3 2 9" xfId="34276"/>
    <cellStyle name="Total 2 2 2 2 3 3" xfId="34277"/>
    <cellStyle name="Total 2 2 2 2 3 3 2" xfId="34278"/>
    <cellStyle name="Total 2 2 2 2 3 3 2 2" xfId="34279"/>
    <cellStyle name="Total 2 2 2 2 3 3 2 3" xfId="34280"/>
    <cellStyle name="Total 2 2 2 2 3 3 2 4" xfId="34281"/>
    <cellStyle name="Total 2 2 2 2 3 3 2 5" xfId="34282"/>
    <cellStyle name="Total 2 2 2 2 3 3 2 6" xfId="34283"/>
    <cellStyle name="Total 2 2 2 2 3 3 3" xfId="34284"/>
    <cellStyle name="Total 2 2 2 2 3 3 3 2" xfId="34285"/>
    <cellStyle name="Total 2 2 2 2 3 3 3 3" xfId="34286"/>
    <cellStyle name="Total 2 2 2 2 3 3 3 4" xfId="34287"/>
    <cellStyle name="Total 2 2 2 2 3 3 3 5" xfId="34288"/>
    <cellStyle name="Total 2 2 2 2 3 3 3 6" xfId="34289"/>
    <cellStyle name="Total 2 2 2 2 3 3 4" xfId="34290"/>
    <cellStyle name="Total 2 2 2 2 3 3 5" xfId="34291"/>
    <cellStyle name="Total 2 2 2 2 3 3 6" xfId="34292"/>
    <cellStyle name="Total 2 2 2 2 3 3 7" xfId="34293"/>
    <cellStyle name="Total 2 2 2 2 3 3 8" xfId="34294"/>
    <cellStyle name="Total 2 2 2 2 3 4" xfId="34295"/>
    <cellStyle name="Total 2 2 2 2 3 4 2" xfId="34296"/>
    <cellStyle name="Total 2 2 2 2 3 4 3" xfId="34297"/>
    <cellStyle name="Total 2 2 2 2 3 4 4" xfId="34298"/>
    <cellStyle name="Total 2 2 2 2 3 4 5" xfId="34299"/>
    <cellStyle name="Total 2 2 2 2 3 4 6" xfId="34300"/>
    <cellStyle name="Total 2 2 2 2 3 5" xfId="34301"/>
    <cellStyle name="Total 2 2 2 2 3 5 2" xfId="34302"/>
    <cellStyle name="Total 2 2 2 2 3 5 3" xfId="34303"/>
    <cellStyle name="Total 2 2 2 2 3 5 4" xfId="34304"/>
    <cellStyle name="Total 2 2 2 2 3 5 5" xfId="34305"/>
    <cellStyle name="Total 2 2 2 2 3 5 6" xfId="34306"/>
    <cellStyle name="Total 2 2 2 2 3 6" xfId="34307"/>
    <cellStyle name="Total 2 2 2 2 3 7" xfId="34308"/>
    <cellStyle name="Total 2 2 2 2 3 8" xfId="34309"/>
    <cellStyle name="Total 2 2 2 2 3 9" xfId="34310"/>
    <cellStyle name="Total 2 2 2 2 4" xfId="34311"/>
    <cellStyle name="Total 2 2 2 2 4 2" xfId="34312"/>
    <cellStyle name="Total 2 2 2 2 4 2 2" xfId="34313"/>
    <cellStyle name="Total 2 2 2 2 4 2 2 2" xfId="34314"/>
    <cellStyle name="Total 2 2 2 2 4 2 2 3" xfId="34315"/>
    <cellStyle name="Total 2 2 2 2 4 2 2 4" xfId="34316"/>
    <cellStyle name="Total 2 2 2 2 4 2 2 5" xfId="34317"/>
    <cellStyle name="Total 2 2 2 2 4 2 2 6" xfId="34318"/>
    <cellStyle name="Total 2 2 2 2 4 2 3" xfId="34319"/>
    <cellStyle name="Total 2 2 2 2 4 2 3 2" xfId="34320"/>
    <cellStyle name="Total 2 2 2 2 4 2 3 3" xfId="34321"/>
    <cellStyle name="Total 2 2 2 2 4 2 3 4" xfId="34322"/>
    <cellStyle name="Total 2 2 2 2 4 2 3 5" xfId="34323"/>
    <cellStyle name="Total 2 2 2 2 4 2 3 6" xfId="34324"/>
    <cellStyle name="Total 2 2 2 2 4 2 4" xfId="34325"/>
    <cellStyle name="Total 2 2 2 2 4 2 5" xfId="34326"/>
    <cellStyle name="Total 2 2 2 2 4 2 6" xfId="34327"/>
    <cellStyle name="Total 2 2 2 2 4 2 7" xfId="34328"/>
    <cellStyle name="Total 2 2 2 2 4 2 8" xfId="34329"/>
    <cellStyle name="Total 2 2 2 2 4 3" xfId="34330"/>
    <cellStyle name="Total 2 2 2 2 4 3 2" xfId="34331"/>
    <cellStyle name="Total 2 2 2 2 4 3 3" xfId="34332"/>
    <cellStyle name="Total 2 2 2 2 4 3 4" xfId="34333"/>
    <cellStyle name="Total 2 2 2 2 4 3 5" xfId="34334"/>
    <cellStyle name="Total 2 2 2 2 4 3 6" xfId="34335"/>
    <cellStyle name="Total 2 2 2 2 4 4" xfId="34336"/>
    <cellStyle name="Total 2 2 2 2 4 4 2" xfId="34337"/>
    <cellStyle name="Total 2 2 2 2 4 4 3" xfId="34338"/>
    <cellStyle name="Total 2 2 2 2 4 4 4" xfId="34339"/>
    <cellStyle name="Total 2 2 2 2 4 4 5" xfId="34340"/>
    <cellStyle name="Total 2 2 2 2 4 4 6" xfId="34341"/>
    <cellStyle name="Total 2 2 2 2 4 5" xfId="34342"/>
    <cellStyle name="Total 2 2 2 2 4 6" xfId="34343"/>
    <cellStyle name="Total 2 2 2 2 4 7" xfId="34344"/>
    <cellStyle name="Total 2 2 2 2 4 8" xfId="34345"/>
    <cellStyle name="Total 2 2 2 2 4 9" xfId="34346"/>
    <cellStyle name="Total 2 2 2 2 5" xfId="34347"/>
    <cellStyle name="Total 2 2 2 2 5 2" xfId="34348"/>
    <cellStyle name="Total 2 2 2 2 5 2 2" xfId="34349"/>
    <cellStyle name="Total 2 2 2 2 5 2 3" xfId="34350"/>
    <cellStyle name="Total 2 2 2 2 5 2 4" xfId="34351"/>
    <cellStyle name="Total 2 2 2 2 5 2 5" xfId="34352"/>
    <cellStyle name="Total 2 2 2 2 5 2 6" xfId="34353"/>
    <cellStyle name="Total 2 2 2 2 5 3" xfId="34354"/>
    <cellStyle name="Total 2 2 2 2 5 3 2" xfId="34355"/>
    <cellStyle name="Total 2 2 2 2 5 3 3" xfId="34356"/>
    <cellStyle name="Total 2 2 2 2 5 3 4" xfId="34357"/>
    <cellStyle name="Total 2 2 2 2 5 3 5" xfId="34358"/>
    <cellStyle name="Total 2 2 2 2 5 3 6" xfId="34359"/>
    <cellStyle name="Total 2 2 2 2 5 4" xfId="34360"/>
    <cellStyle name="Total 2 2 2 2 5 5" xfId="34361"/>
    <cellStyle name="Total 2 2 2 2 5 6" xfId="34362"/>
    <cellStyle name="Total 2 2 2 2 5 7" xfId="34363"/>
    <cellStyle name="Total 2 2 2 2 5 8" xfId="34364"/>
    <cellStyle name="Total 2 2 2 2 6" xfId="34365"/>
    <cellStyle name="Total 2 2 2 2 6 2" xfId="34366"/>
    <cellStyle name="Total 2 2 2 2 6 3" xfId="34367"/>
    <cellStyle name="Total 2 2 2 2 6 4" xfId="34368"/>
    <cellStyle name="Total 2 2 2 2 6 5" xfId="34369"/>
    <cellStyle name="Total 2 2 2 2 6 6" xfId="34370"/>
    <cellStyle name="Total 2 2 2 2 7" xfId="34371"/>
    <cellStyle name="Total 2 2 2 2 7 2" xfId="34372"/>
    <cellStyle name="Total 2 2 2 2 7 3" xfId="34373"/>
    <cellStyle name="Total 2 2 2 2 7 4" xfId="34374"/>
    <cellStyle name="Total 2 2 2 2 7 5" xfId="34375"/>
    <cellStyle name="Total 2 2 2 2 7 6" xfId="34376"/>
    <cellStyle name="Total 2 2 2 2 8" xfId="34377"/>
    <cellStyle name="Total 2 2 2 2 9" xfId="34378"/>
    <cellStyle name="Total 2 2 2 3" xfId="34379"/>
    <cellStyle name="Total 2 2 2 3 10" xfId="34380"/>
    <cellStyle name="Total 2 2 2 3 11" xfId="34381"/>
    <cellStyle name="Total 2 2 2 3 2" xfId="34382"/>
    <cellStyle name="Total 2 2 2 3 2 10" xfId="34383"/>
    <cellStyle name="Total 2 2 2 3 2 2" xfId="34384"/>
    <cellStyle name="Total 2 2 2 3 2 2 2" xfId="34385"/>
    <cellStyle name="Total 2 2 2 3 2 2 2 2" xfId="34386"/>
    <cellStyle name="Total 2 2 2 3 2 2 2 2 2" xfId="34387"/>
    <cellStyle name="Total 2 2 2 3 2 2 2 2 3" xfId="34388"/>
    <cellStyle name="Total 2 2 2 3 2 2 2 2 4" xfId="34389"/>
    <cellStyle name="Total 2 2 2 3 2 2 2 2 5" xfId="34390"/>
    <cellStyle name="Total 2 2 2 3 2 2 2 2 6" xfId="34391"/>
    <cellStyle name="Total 2 2 2 3 2 2 2 3" xfId="34392"/>
    <cellStyle name="Total 2 2 2 3 2 2 2 3 2" xfId="34393"/>
    <cellStyle name="Total 2 2 2 3 2 2 2 3 3" xfId="34394"/>
    <cellStyle name="Total 2 2 2 3 2 2 2 3 4" xfId="34395"/>
    <cellStyle name="Total 2 2 2 3 2 2 2 3 5" xfId="34396"/>
    <cellStyle name="Total 2 2 2 3 2 2 2 3 6" xfId="34397"/>
    <cellStyle name="Total 2 2 2 3 2 2 2 4" xfId="34398"/>
    <cellStyle name="Total 2 2 2 3 2 2 2 5" xfId="34399"/>
    <cellStyle name="Total 2 2 2 3 2 2 2 6" xfId="34400"/>
    <cellStyle name="Total 2 2 2 3 2 2 2 7" xfId="34401"/>
    <cellStyle name="Total 2 2 2 3 2 2 2 8" xfId="34402"/>
    <cellStyle name="Total 2 2 2 3 2 2 3" xfId="34403"/>
    <cellStyle name="Total 2 2 2 3 2 2 3 2" xfId="34404"/>
    <cellStyle name="Total 2 2 2 3 2 2 3 3" xfId="34405"/>
    <cellStyle name="Total 2 2 2 3 2 2 3 4" xfId="34406"/>
    <cellStyle name="Total 2 2 2 3 2 2 3 5" xfId="34407"/>
    <cellStyle name="Total 2 2 2 3 2 2 3 6" xfId="34408"/>
    <cellStyle name="Total 2 2 2 3 2 2 4" xfId="34409"/>
    <cellStyle name="Total 2 2 2 3 2 2 4 2" xfId="34410"/>
    <cellStyle name="Total 2 2 2 3 2 2 4 3" xfId="34411"/>
    <cellStyle name="Total 2 2 2 3 2 2 4 4" xfId="34412"/>
    <cellStyle name="Total 2 2 2 3 2 2 4 5" xfId="34413"/>
    <cellStyle name="Total 2 2 2 3 2 2 4 6" xfId="34414"/>
    <cellStyle name="Total 2 2 2 3 2 2 5" xfId="34415"/>
    <cellStyle name="Total 2 2 2 3 2 2 6" xfId="34416"/>
    <cellStyle name="Total 2 2 2 3 2 2 7" xfId="34417"/>
    <cellStyle name="Total 2 2 2 3 2 2 8" xfId="34418"/>
    <cellStyle name="Total 2 2 2 3 2 2 9" xfId="34419"/>
    <cellStyle name="Total 2 2 2 3 2 3" xfId="34420"/>
    <cellStyle name="Total 2 2 2 3 2 3 2" xfId="34421"/>
    <cellStyle name="Total 2 2 2 3 2 3 2 2" xfId="34422"/>
    <cellStyle name="Total 2 2 2 3 2 3 2 3" xfId="34423"/>
    <cellStyle name="Total 2 2 2 3 2 3 2 4" xfId="34424"/>
    <cellStyle name="Total 2 2 2 3 2 3 2 5" xfId="34425"/>
    <cellStyle name="Total 2 2 2 3 2 3 2 6" xfId="34426"/>
    <cellStyle name="Total 2 2 2 3 2 3 3" xfId="34427"/>
    <cellStyle name="Total 2 2 2 3 2 3 3 2" xfId="34428"/>
    <cellStyle name="Total 2 2 2 3 2 3 3 3" xfId="34429"/>
    <cellStyle name="Total 2 2 2 3 2 3 3 4" xfId="34430"/>
    <cellStyle name="Total 2 2 2 3 2 3 3 5" xfId="34431"/>
    <cellStyle name="Total 2 2 2 3 2 3 3 6" xfId="34432"/>
    <cellStyle name="Total 2 2 2 3 2 3 4" xfId="34433"/>
    <cellStyle name="Total 2 2 2 3 2 3 5" xfId="34434"/>
    <cellStyle name="Total 2 2 2 3 2 3 6" xfId="34435"/>
    <cellStyle name="Total 2 2 2 3 2 3 7" xfId="34436"/>
    <cellStyle name="Total 2 2 2 3 2 3 8" xfId="34437"/>
    <cellStyle name="Total 2 2 2 3 2 4" xfId="34438"/>
    <cellStyle name="Total 2 2 2 3 2 4 2" xfId="34439"/>
    <cellStyle name="Total 2 2 2 3 2 4 3" xfId="34440"/>
    <cellStyle name="Total 2 2 2 3 2 4 4" xfId="34441"/>
    <cellStyle name="Total 2 2 2 3 2 4 5" xfId="34442"/>
    <cellStyle name="Total 2 2 2 3 2 4 6" xfId="34443"/>
    <cellStyle name="Total 2 2 2 3 2 5" xfId="34444"/>
    <cellStyle name="Total 2 2 2 3 2 5 2" xfId="34445"/>
    <cellStyle name="Total 2 2 2 3 2 5 3" xfId="34446"/>
    <cellStyle name="Total 2 2 2 3 2 5 4" xfId="34447"/>
    <cellStyle name="Total 2 2 2 3 2 5 5" xfId="34448"/>
    <cellStyle name="Total 2 2 2 3 2 5 6" xfId="34449"/>
    <cellStyle name="Total 2 2 2 3 2 6" xfId="34450"/>
    <cellStyle name="Total 2 2 2 3 2 7" xfId="34451"/>
    <cellStyle name="Total 2 2 2 3 2 8" xfId="34452"/>
    <cellStyle name="Total 2 2 2 3 2 9" xfId="34453"/>
    <cellStyle name="Total 2 2 2 3 3" xfId="34454"/>
    <cellStyle name="Total 2 2 2 3 3 2" xfId="34455"/>
    <cellStyle name="Total 2 2 2 3 3 2 2" xfId="34456"/>
    <cellStyle name="Total 2 2 2 3 3 2 2 2" xfId="34457"/>
    <cellStyle name="Total 2 2 2 3 3 2 2 3" xfId="34458"/>
    <cellStyle name="Total 2 2 2 3 3 2 2 4" xfId="34459"/>
    <cellStyle name="Total 2 2 2 3 3 2 2 5" xfId="34460"/>
    <cellStyle name="Total 2 2 2 3 3 2 2 6" xfId="34461"/>
    <cellStyle name="Total 2 2 2 3 3 2 3" xfId="34462"/>
    <cellStyle name="Total 2 2 2 3 3 2 3 2" xfId="34463"/>
    <cellStyle name="Total 2 2 2 3 3 2 3 3" xfId="34464"/>
    <cellStyle name="Total 2 2 2 3 3 2 3 4" xfId="34465"/>
    <cellStyle name="Total 2 2 2 3 3 2 3 5" xfId="34466"/>
    <cellStyle name="Total 2 2 2 3 3 2 3 6" xfId="34467"/>
    <cellStyle name="Total 2 2 2 3 3 2 4" xfId="34468"/>
    <cellStyle name="Total 2 2 2 3 3 2 5" xfId="34469"/>
    <cellStyle name="Total 2 2 2 3 3 2 6" xfId="34470"/>
    <cellStyle name="Total 2 2 2 3 3 2 7" xfId="34471"/>
    <cellStyle name="Total 2 2 2 3 3 2 8" xfId="34472"/>
    <cellStyle name="Total 2 2 2 3 3 3" xfId="34473"/>
    <cellStyle name="Total 2 2 2 3 3 3 2" xfId="34474"/>
    <cellStyle name="Total 2 2 2 3 3 3 3" xfId="34475"/>
    <cellStyle name="Total 2 2 2 3 3 3 4" xfId="34476"/>
    <cellStyle name="Total 2 2 2 3 3 3 5" xfId="34477"/>
    <cellStyle name="Total 2 2 2 3 3 3 6" xfId="34478"/>
    <cellStyle name="Total 2 2 2 3 3 4" xfId="34479"/>
    <cellStyle name="Total 2 2 2 3 3 4 2" xfId="34480"/>
    <cellStyle name="Total 2 2 2 3 3 4 3" xfId="34481"/>
    <cellStyle name="Total 2 2 2 3 3 4 4" xfId="34482"/>
    <cellStyle name="Total 2 2 2 3 3 4 5" xfId="34483"/>
    <cellStyle name="Total 2 2 2 3 3 4 6" xfId="34484"/>
    <cellStyle name="Total 2 2 2 3 3 5" xfId="34485"/>
    <cellStyle name="Total 2 2 2 3 3 6" xfId="34486"/>
    <cellStyle name="Total 2 2 2 3 3 7" xfId="34487"/>
    <cellStyle name="Total 2 2 2 3 3 8" xfId="34488"/>
    <cellStyle name="Total 2 2 2 3 3 9" xfId="34489"/>
    <cellStyle name="Total 2 2 2 3 4" xfId="34490"/>
    <cellStyle name="Total 2 2 2 3 4 2" xfId="34491"/>
    <cellStyle name="Total 2 2 2 3 4 2 2" xfId="34492"/>
    <cellStyle name="Total 2 2 2 3 4 2 3" xfId="34493"/>
    <cellStyle name="Total 2 2 2 3 4 2 4" xfId="34494"/>
    <cellStyle name="Total 2 2 2 3 4 2 5" xfId="34495"/>
    <cellStyle name="Total 2 2 2 3 4 2 6" xfId="34496"/>
    <cellStyle name="Total 2 2 2 3 4 3" xfId="34497"/>
    <cellStyle name="Total 2 2 2 3 4 3 2" xfId="34498"/>
    <cellStyle name="Total 2 2 2 3 4 3 3" xfId="34499"/>
    <cellStyle name="Total 2 2 2 3 4 3 4" xfId="34500"/>
    <cellStyle name="Total 2 2 2 3 4 3 5" xfId="34501"/>
    <cellStyle name="Total 2 2 2 3 4 3 6" xfId="34502"/>
    <cellStyle name="Total 2 2 2 3 4 4" xfId="34503"/>
    <cellStyle name="Total 2 2 2 3 4 5" xfId="34504"/>
    <cellStyle name="Total 2 2 2 3 4 6" xfId="34505"/>
    <cellStyle name="Total 2 2 2 3 4 7" xfId="34506"/>
    <cellStyle name="Total 2 2 2 3 4 8" xfId="34507"/>
    <cellStyle name="Total 2 2 2 3 5" xfId="34508"/>
    <cellStyle name="Total 2 2 2 3 5 2" xfId="34509"/>
    <cellStyle name="Total 2 2 2 3 5 3" xfId="34510"/>
    <cellStyle name="Total 2 2 2 3 5 4" xfId="34511"/>
    <cellStyle name="Total 2 2 2 3 5 5" xfId="34512"/>
    <cellStyle name="Total 2 2 2 3 5 6" xfId="34513"/>
    <cellStyle name="Total 2 2 2 3 6" xfId="34514"/>
    <cellStyle name="Total 2 2 2 3 6 2" xfId="34515"/>
    <cellStyle name="Total 2 2 2 3 6 3" xfId="34516"/>
    <cellStyle name="Total 2 2 2 3 6 4" xfId="34517"/>
    <cellStyle name="Total 2 2 2 3 6 5" xfId="34518"/>
    <cellStyle name="Total 2 2 2 3 6 6" xfId="34519"/>
    <cellStyle name="Total 2 2 2 3 7" xfId="34520"/>
    <cellStyle name="Total 2 2 2 3 8" xfId="34521"/>
    <cellStyle name="Total 2 2 2 3 9" xfId="34522"/>
    <cellStyle name="Total 2 2 2 4" xfId="34523"/>
    <cellStyle name="Total 2 2 2 4 10" xfId="34524"/>
    <cellStyle name="Total 2 2 2 4 2" xfId="34525"/>
    <cellStyle name="Total 2 2 2 4 2 2" xfId="34526"/>
    <cellStyle name="Total 2 2 2 4 2 2 2" xfId="34527"/>
    <cellStyle name="Total 2 2 2 4 2 2 2 2" xfId="34528"/>
    <cellStyle name="Total 2 2 2 4 2 2 2 3" xfId="34529"/>
    <cellStyle name="Total 2 2 2 4 2 2 2 4" xfId="34530"/>
    <cellStyle name="Total 2 2 2 4 2 2 2 5" xfId="34531"/>
    <cellStyle name="Total 2 2 2 4 2 2 2 6" xfId="34532"/>
    <cellStyle name="Total 2 2 2 4 2 2 3" xfId="34533"/>
    <cellStyle name="Total 2 2 2 4 2 2 3 2" xfId="34534"/>
    <cellStyle name="Total 2 2 2 4 2 2 3 3" xfId="34535"/>
    <cellStyle name="Total 2 2 2 4 2 2 3 4" xfId="34536"/>
    <cellStyle name="Total 2 2 2 4 2 2 3 5" xfId="34537"/>
    <cellStyle name="Total 2 2 2 4 2 2 3 6" xfId="34538"/>
    <cellStyle name="Total 2 2 2 4 2 2 4" xfId="34539"/>
    <cellStyle name="Total 2 2 2 4 2 2 5" xfId="34540"/>
    <cellStyle name="Total 2 2 2 4 2 2 6" xfId="34541"/>
    <cellStyle name="Total 2 2 2 4 2 2 7" xfId="34542"/>
    <cellStyle name="Total 2 2 2 4 2 2 8" xfId="34543"/>
    <cellStyle name="Total 2 2 2 4 2 3" xfId="34544"/>
    <cellStyle name="Total 2 2 2 4 2 3 2" xfId="34545"/>
    <cellStyle name="Total 2 2 2 4 2 3 3" xfId="34546"/>
    <cellStyle name="Total 2 2 2 4 2 3 4" xfId="34547"/>
    <cellStyle name="Total 2 2 2 4 2 3 5" xfId="34548"/>
    <cellStyle name="Total 2 2 2 4 2 3 6" xfId="34549"/>
    <cellStyle name="Total 2 2 2 4 2 4" xfId="34550"/>
    <cellStyle name="Total 2 2 2 4 2 4 2" xfId="34551"/>
    <cellStyle name="Total 2 2 2 4 2 4 3" xfId="34552"/>
    <cellStyle name="Total 2 2 2 4 2 4 4" xfId="34553"/>
    <cellStyle name="Total 2 2 2 4 2 4 5" xfId="34554"/>
    <cellStyle name="Total 2 2 2 4 2 4 6" xfId="34555"/>
    <cellStyle name="Total 2 2 2 4 2 5" xfId="34556"/>
    <cellStyle name="Total 2 2 2 4 2 6" xfId="34557"/>
    <cellStyle name="Total 2 2 2 4 2 7" xfId="34558"/>
    <cellStyle name="Total 2 2 2 4 2 8" xfId="34559"/>
    <cellStyle name="Total 2 2 2 4 2 9" xfId="34560"/>
    <cellStyle name="Total 2 2 2 4 3" xfId="34561"/>
    <cellStyle name="Total 2 2 2 4 3 2" xfId="34562"/>
    <cellStyle name="Total 2 2 2 4 3 2 2" xfId="34563"/>
    <cellStyle name="Total 2 2 2 4 3 2 3" xfId="34564"/>
    <cellStyle name="Total 2 2 2 4 3 2 4" xfId="34565"/>
    <cellStyle name="Total 2 2 2 4 3 2 5" xfId="34566"/>
    <cellStyle name="Total 2 2 2 4 3 2 6" xfId="34567"/>
    <cellStyle name="Total 2 2 2 4 3 3" xfId="34568"/>
    <cellStyle name="Total 2 2 2 4 3 3 2" xfId="34569"/>
    <cellStyle name="Total 2 2 2 4 3 3 3" xfId="34570"/>
    <cellStyle name="Total 2 2 2 4 3 3 4" xfId="34571"/>
    <cellStyle name="Total 2 2 2 4 3 3 5" xfId="34572"/>
    <cellStyle name="Total 2 2 2 4 3 3 6" xfId="34573"/>
    <cellStyle name="Total 2 2 2 4 3 4" xfId="34574"/>
    <cellStyle name="Total 2 2 2 4 3 5" xfId="34575"/>
    <cellStyle name="Total 2 2 2 4 3 6" xfId="34576"/>
    <cellStyle name="Total 2 2 2 4 3 7" xfId="34577"/>
    <cellStyle name="Total 2 2 2 4 3 8" xfId="34578"/>
    <cellStyle name="Total 2 2 2 4 4" xfId="34579"/>
    <cellStyle name="Total 2 2 2 4 4 2" xfId="34580"/>
    <cellStyle name="Total 2 2 2 4 4 3" xfId="34581"/>
    <cellStyle name="Total 2 2 2 4 4 4" xfId="34582"/>
    <cellStyle name="Total 2 2 2 4 4 5" xfId="34583"/>
    <cellStyle name="Total 2 2 2 4 4 6" xfId="34584"/>
    <cellStyle name="Total 2 2 2 4 5" xfId="34585"/>
    <cellStyle name="Total 2 2 2 4 5 2" xfId="34586"/>
    <cellStyle name="Total 2 2 2 4 5 3" xfId="34587"/>
    <cellStyle name="Total 2 2 2 4 5 4" xfId="34588"/>
    <cellStyle name="Total 2 2 2 4 5 5" xfId="34589"/>
    <cellStyle name="Total 2 2 2 4 5 6" xfId="34590"/>
    <cellStyle name="Total 2 2 2 4 6" xfId="34591"/>
    <cellStyle name="Total 2 2 2 4 7" xfId="34592"/>
    <cellStyle name="Total 2 2 2 4 8" xfId="34593"/>
    <cellStyle name="Total 2 2 2 4 9" xfId="34594"/>
    <cellStyle name="Total 2 2 2 5" xfId="34595"/>
    <cellStyle name="Total 2 2 2 5 2" xfId="34596"/>
    <cellStyle name="Total 2 2 2 5 2 2" xfId="34597"/>
    <cellStyle name="Total 2 2 2 5 2 2 2" xfId="34598"/>
    <cellStyle name="Total 2 2 2 5 2 2 3" xfId="34599"/>
    <cellStyle name="Total 2 2 2 5 2 2 4" xfId="34600"/>
    <cellStyle name="Total 2 2 2 5 2 2 5" xfId="34601"/>
    <cellStyle name="Total 2 2 2 5 2 2 6" xfId="34602"/>
    <cellStyle name="Total 2 2 2 5 2 3" xfId="34603"/>
    <cellStyle name="Total 2 2 2 5 2 3 2" xfId="34604"/>
    <cellStyle name="Total 2 2 2 5 2 3 3" xfId="34605"/>
    <cellStyle name="Total 2 2 2 5 2 3 4" xfId="34606"/>
    <cellStyle name="Total 2 2 2 5 2 3 5" xfId="34607"/>
    <cellStyle name="Total 2 2 2 5 2 3 6" xfId="34608"/>
    <cellStyle name="Total 2 2 2 5 2 4" xfId="34609"/>
    <cellStyle name="Total 2 2 2 5 2 5" xfId="34610"/>
    <cellStyle name="Total 2 2 2 5 2 6" xfId="34611"/>
    <cellStyle name="Total 2 2 2 5 2 7" xfId="34612"/>
    <cellStyle name="Total 2 2 2 5 2 8" xfId="34613"/>
    <cellStyle name="Total 2 2 2 5 3" xfId="34614"/>
    <cellStyle name="Total 2 2 2 5 3 2" xfId="34615"/>
    <cellStyle name="Total 2 2 2 5 3 3" xfId="34616"/>
    <cellStyle name="Total 2 2 2 5 3 4" xfId="34617"/>
    <cellStyle name="Total 2 2 2 5 3 5" xfId="34618"/>
    <cellStyle name="Total 2 2 2 5 3 6" xfId="34619"/>
    <cellStyle name="Total 2 2 2 5 4" xfId="34620"/>
    <cellStyle name="Total 2 2 2 5 4 2" xfId="34621"/>
    <cellStyle name="Total 2 2 2 5 4 3" xfId="34622"/>
    <cellStyle name="Total 2 2 2 5 4 4" xfId="34623"/>
    <cellStyle name="Total 2 2 2 5 4 5" xfId="34624"/>
    <cellStyle name="Total 2 2 2 5 4 6" xfId="34625"/>
    <cellStyle name="Total 2 2 2 5 5" xfId="34626"/>
    <cellStyle name="Total 2 2 2 5 6" xfId="34627"/>
    <cellStyle name="Total 2 2 2 5 7" xfId="34628"/>
    <cellStyle name="Total 2 2 2 5 8" xfId="34629"/>
    <cellStyle name="Total 2 2 2 5 9" xfId="34630"/>
    <cellStyle name="Total 2 2 2 6" xfId="34631"/>
    <cellStyle name="Total 2 2 2 6 2" xfId="34632"/>
    <cellStyle name="Total 2 2 2 6 2 2" xfId="34633"/>
    <cellStyle name="Total 2 2 2 6 2 3" xfId="34634"/>
    <cellStyle name="Total 2 2 2 6 2 4" xfId="34635"/>
    <cellStyle name="Total 2 2 2 6 2 5" xfId="34636"/>
    <cellStyle name="Total 2 2 2 6 2 6" xfId="34637"/>
    <cellStyle name="Total 2 2 2 6 3" xfId="34638"/>
    <cellStyle name="Total 2 2 2 6 3 2" xfId="34639"/>
    <cellStyle name="Total 2 2 2 6 3 3" xfId="34640"/>
    <cellStyle name="Total 2 2 2 6 3 4" xfId="34641"/>
    <cellStyle name="Total 2 2 2 6 3 5" xfId="34642"/>
    <cellStyle name="Total 2 2 2 6 3 6" xfId="34643"/>
    <cellStyle name="Total 2 2 2 6 4" xfId="34644"/>
    <cellStyle name="Total 2 2 2 6 5" xfId="34645"/>
    <cellStyle name="Total 2 2 2 6 6" xfId="34646"/>
    <cellStyle name="Total 2 2 2 6 7" xfId="34647"/>
    <cellStyle name="Total 2 2 2 6 8" xfId="34648"/>
    <cellStyle name="Total 2 2 2 7" xfId="34649"/>
    <cellStyle name="Total 2 2 2 7 2" xfId="34650"/>
    <cellStyle name="Total 2 2 2 7 3" xfId="34651"/>
    <cellStyle name="Total 2 2 2 7 4" xfId="34652"/>
    <cellStyle name="Total 2 2 2 7 5" xfId="34653"/>
    <cellStyle name="Total 2 2 2 7 6" xfId="34654"/>
    <cellStyle name="Total 2 2 2 8" xfId="34655"/>
    <cellStyle name="Total 2 2 2 8 2" xfId="34656"/>
    <cellStyle name="Total 2 2 2 8 3" xfId="34657"/>
    <cellStyle name="Total 2 2 2 8 4" xfId="34658"/>
    <cellStyle name="Total 2 2 2 8 5" xfId="34659"/>
    <cellStyle name="Total 2 2 2 8 6" xfId="34660"/>
    <cellStyle name="Total 2 2 2 9" xfId="34661"/>
    <cellStyle name="Total 2 2 3" xfId="34662"/>
    <cellStyle name="Total 2 2 3 10" xfId="34663"/>
    <cellStyle name="Total 2 2 3 11" xfId="34664"/>
    <cellStyle name="Total 2 2 3 12" xfId="34665"/>
    <cellStyle name="Total 2 2 3 2" xfId="34666"/>
    <cellStyle name="Total 2 2 3 2 10" xfId="34667"/>
    <cellStyle name="Total 2 2 3 2 11" xfId="34668"/>
    <cellStyle name="Total 2 2 3 2 2" xfId="34669"/>
    <cellStyle name="Total 2 2 3 2 2 10" xfId="34670"/>
    <cellStyle name="Total 2 2 3 2 2 2" xfId="34671"/>
    <cellStyle name="Total 2 2 3 2 2 2 2" xfId="34672"/>
    <cellStyle name="Total 2 2 3 2 2 2 2 2" xfId="34673"/>
    <cellStyle name="Total 2 2 3 2 2 2 2 2 2" xfId="34674"/>
    <cellStyle name="Total 2 2 3 2 2 2 2 2 3" xfId="34675"/>
    <cellStyle name="Total 2 2 3 2 2 2 2 2 4" xfId="34676"/>
    <cellStyle name="Total 2 2 3 2 2 2 2 2 5" xfId="34677"/>
    <cellStyle name="Total 2 2 3 2 2 2 2 2 6" xfId="34678"/>
    <cellStyle name="Total 2 2 3 2 2 2 2 3" xfId="34679"/>
    <cellStyle name="Total 2 2 3 2 2 2 2 3 2" xfId="34680"/>
    <cellStyle name="Total 2 2 3 2 2 2 2 3 3" xfId="34681"/>
    <cellStyle name="Total 2 2 3 2 2 2 2 3 4" xfId="34682"/>
    <cellStyle name="Total 2 2 3 2 2 2 2 3 5" xfId="34683"/>
    <cellStyle name="Total 2 2 3 2 2 2 2 3 6" xfId="34684"/>
    <cellStyle name="Total 2 2 3 2 2 2 2 4" xfId="34685"/>
    <cellStyle name="Total 2 2 3 2 2 2 2 5" xfId="34686"/>
    <cellStyle name="Total 2 2 3 2 2 2 2 6" xfId="34687"/>
    <cellStyle name="Total 2 2 3 2 2 2 2 7" xfId="34688"/>
    <cellStyle name="Total 2 2 3 2 2 2 2 8" xfId="34689"/>
    <cellStyle name="Total 2 2 3 2 2 2 3" xfId="34690"/>
    <cellStyle name="Total 2 2 3 2 2 2 3 2" xfId="34691"/>
    <cellStyle name="Total 2 2 3 2 2 2 3 3" xfId="34692"/>
    <cellStyle name="Total 2 2 3 2 2 2 3 4" xfId="34693"/>
    <cellStyle name="Total 2 2 3 2 2 2 3 5" xfId="34694"/>
    <cellStyle name="Total 2 2 3 2 2 2 3 6" xfId="34695"/>
    <cellStyle name="Total 2 2 3 2 2 2 4" xfId="34696"/>
    <cellStyle name="Total 2 2 3 2 2 2 4 2" xfId="34697"/>
    <cellStyle name="Total 2 2 3 2 2 2 4 3" xfId="34698"/>
    <cellStyle name="Total 2 2 3 2 2 2 4 4" xfId="34699"/>
    <cellStyle name="Total 2 2 3 2 2 2 4 5" xfId="34700"/>
    <cellStyle name="Total 2 2 3 2 2 2 4 6" xfId="34701"/>
    <cellStyle name="Total 2 2 3 2 2 2 5" xfId="34702"/>
    <cellStyle name="Total 2 2 3 2 2 2 6" xfId="34703"/>
    <cellStyle name="Total 2 2 3 2 2 2 7" xfId="34704"/>
    <cellStyle name="Total 2 2 3 2 2 2 8" xfId="34705"/>
    <cellStyle name="Total 2 2 3 2 2 2 9" xfId="34706"/>
    <cellStyle name="Total 2 2 3 2 2 3" xfId="34707"/>
    <cellStyle name="Total 2 2 3 2 2 3 2" xfId="34708"/>
    <cellStyle name="Total 2 2 3 2 2 3 2 2" xfId="34709"/>
    <cellStyle name="Total 2 2 3 2 2 3 2 3" xfId="34710"/>
    <cellStyle name="Total 2 2 3 2 2 3 2 4" xfId="34711"/>
    <cellStyle name="Total 2 2 3 2 2 3 2 5" xfId="34712"/>
    <cellStyle name="Total 2 2 3 2 2 3 2 6" xfId="34713"/>
    <cellStyle name="Total 2 2 3 2 2 3 3" xfId="34714"/>
    <cellStyle name="Total 2 2 3 2 2 3 3 2" xfId="34715"/>
    <cellStyle name="Total 2 2 3 2 2 3 3 3" xfId="34716"/>
    <cellStyle name="Total 2 2 3 2 2 3 3 4" xfId="34717"/>
    <cellStyle name="Total 2 2 3 2 2 3 3 5" xfId="34718"/>
    <cellStyle name="Total 2 2 3 2 2 3 3 6" xfId="34719"/>
    <cellStyle name="Total 2 2 3 2 2 3 4" xfId="34720"/>
    <cellStyle name="Total 2 2 3 2 2 3 5" xfId="34721"/>
    <cellStyle name="Total 2 2 3 2 2 3 6" xfId="34722"/>
    <cellStyle name="Total 2 2 3 2 2 3 7" xfId="34723"/>
    <cellStyle name="Total 2 2 3 2 2 3 8" xfId="34724"/>
    <cellStyle name="Total 2 2 3 2 2 4" xfId="34725"/>
    <cellStyle name="Total 2 2 3 2 2 4 2" xfId="34726"/>
    <cellStyle name="Total 2 2 3 2 2 4 3" xfId="34727"/>
    <cellStyle name="Total 2 2 3 2 2 4 4" xfId="34728"/>
    <cellStyle name="Total 2 2 3 2 2 4 5" xfId="34729"/>
    <cellStyle name="Total 2 2 3 2 2 4 6" xfId="34730"/>
    <cellStyle name="Total 2 2 3 2 2 5" xfId="34731"/>
    <cellStyle name="Total 2 2 3 2 2 5 2" xfId="34732"/>
    <cellStyle name="Total 2 2 3 2 2 5 3" xfId="34733"/>
    <cellStyle name="Total 2 2 3 2 2 5 4" xfId="34734"/>
    <cellStyle name="Total 2 2 3 2 2 5 5" xfId="34735"/>
    <cellStyle name="Total 2 2 3 2 2 5 6" xfId="34736"/>
    <cellStyle name="Total 2 2 3 2 2 6" xfId="34737"/>
    <cellStyle name="Total 2 2 3 2 2 7" xfId="34738"/>
    <cellStyle name="Total 2 2 3 2 2 8" xfId="34739"/>
    <cellStyle name="Total 2 2 3 2 2 9" xfId="34740"/>
    <cellStyle name="Total 2 2 3 2 3" xfId="34741"/>
    <cellStyle name="Total 2 2 3 2 3 2" xfId="34742"/>
    <cellStyle name="Total 2 2 3 2 3 2 2" xfId="34743"/>
    <cellStyle name="Total 2 2 3 2 3 2 2 2" xfId="34744"/>
    <cellStyle name="Total 2 2 3 2 3 2 2 3" xfId="34745"/>
    <cellStyle name="Total 2 2 3 2 3 2 2 4" xfId="34746"/>
    <cellStyle name="Total 2 2 3 2 3 2 2 5" xfId="34747"/>
    <cellStyle name="Total 2 2 3 2 3 2 2 6" xfId="34748"/>
    <cellStyle name="Total 2 2 3 2 3 2 3" xfId="34749"/>
    <cellStyle name="Total 2 2 3 2 3 2 3 2" xfId="34750"/>
    <cellStyle name="Total 2 2 3 2 3 2 3 3" xfId="34751"/>
    <cellStyle name="Total 2 2 3 2 3 2 3 4" xfId="34752"/>
    <cellStyle name="Total 2 2 3 2 3 2 3 5" xfId="34753"/>
    <cellStyle name="Total 2 2 3 2 3 2 3 6" xfId="34754"/>
    <cellStyle name="Total 2 2 3 2 3 2 4" xfId="34755"/>
    <cellStyle name="Total 2 2 3 2 3 2 5" xfId="34756"/>
    <cellStyle name="Total 2 2 3 2 3 2 6" xfId="34757"/>
    <cellStyle name="Total 2 2 3 2 3 2 7" xfId="34758"/>
    <cellStyle name="Total 2 2 3 2 3 2 8" xfId="34759"/>
    <cellStyle name="Total 2 2 3 2 3 3" xfId="34760"/>
    <cellStyle name="Total 2 2 3 2 3 3 2" xfId="34761"/>
    <cellStyle name="Total 2 2 3 2 3 3 3" xfId="34762"/>
    <cellStyle name="Total 2 2 3 2 3 3 4" xfId="34763"/>
    <cellStyle name="Total 2 2 3 2 3 3 5" xfId="34764"/>
    <cellStyle name="Total 2 2 3 2 3 3 6" xfId="34765"/>
    <cellStyle name="Total 2 2 3 2 3 4" xfId="34766"/>
    <cellStyle name="Total 2 2 3 2 3 4 2" xfId="34767"/>
    <cellStyle name="Total 2 2 3 2 3 4 3" xfId="34768"/>
    <cellStyle name="Total 2 2 3 2 3 4 4" xfId="34769"/>
    <cellStyle name="Total 2 2 3 2 3 4 5" xfId="34770"/>
    <cellStyle name="Total 2 2 3 2 3 4 6" xfId="34771"/>
    <cellStyle name="Total 2 2 3 2 3 5" xfId="34772"/>
    <cellStyle name="Total 2 2 3 2 3 6" xfId="34773"/>
    <cellStyle name="Total 2 2 3 2 3 7" xfId="34774"/>
    <cellStyle name="Total 2 2 3 2 3 8" xfId="34775"/>
    <cellStyle name="Total 2 2 3 2 3 9" xfId="34776"/>
    <cellStyle name="Total 2 2 3 2 4" xfId="34777"/>
    <cellStyle name="Total 2 2 3 2 4 2" xfId="34778"/>
    <cellStyle name="Total 2 2 3 2 4 2 2" xfId="34779"/>
    <cellStyle name="Total 2 2 3 2 4 2 3" xfId="34780"/>
    <cellStyle name="Total 2 2 3 2 4 2 4" xfId="34781"/>
    <cellStyle name="Total 2 2 3 2 4 2 5" xfId="34782"/>
    <cellStyle name="Total 2 2 3 2 4 2 6" xfId="34783"/>
    <cellStyle name="Total 2 2 3 2 4 3" xfId="34784"/>
    <cellStyle name="Total 2 2 3 2 4 3 2" xfId="34785"/>
    <cellStyle name="Total 2 2 3 2 4 3 3" xfId="34786"/>
    <cellStyle name="Total 2 2 3 2 4 3 4" xfId="34787"/>
    <cellStyle name="Total 2 2 3 2 4 3 5" xfId="34788"/>
    <cellStyle name="Total 2 2 3 2 4 3 6" xfId="34789"/>
    <cellStyle name="Total 2 2 3 2 4 4" xfId="34790"/>
    <cellStyle name="Total 2 2 3 2 4 5" xfId="34791"/>
    <cellStyle name="Total 2 2 3 2 4 6" xfId="34792"/>
    <cellStyle name="Total 2 2 3 2 4 7" xfId="34793"/>
    <cellStyle name="Total 2 2 3 2 4 8" xfId="34794"/>
    <cellStyle name="Total 2 2 3 2 5" xfId="34795"/>
    <cellStyle name="Total 2 2 3 2 5 2" xfId="34796"/>
    <cellStyle name="Total 2 2 3 2 5 3" xfId="34797"/>
    <cellStyle name="Total 2 2 3 2 5 4" xfId="34798"/>
    <cellStyle name="Total 2 2 3 2 5 5" xfId="34799"/>
    <cellStyle name="Total 2 2 3 2 5 6" xfId="34800"/>
    <cellStyle name="Total 2 2 3 2 6" xfId="34801"/>
    <cellStyle name="Total 2 2 3 2 6 2" xfId="34802"/>
    <cellStyle name="Total 2 2 3 2 6 3" xfId="34803"/>
    <cellStyle name="Total 2 2 3 2 6 4" xfId="34804"/>
    <cellStyle name="Total 2 2 3 2 6 5" xfId="34805"/>
    <cellStyle name="Total 2 2 3 2 6 6" xfId="34806"/>
    <cellStyle name="Total 2 2 3 2 7" xfId="34807"/>
    <cellStyle name="Total 2 2 3 2 8" xfId="34808"/>
    <cellStyle name="Total 2 2 3 2 9" xfId="34809"/>
    <cellStyle name="Total 2 2 3 3" xfId="34810"/>
    <cellStyle name="Total 2 2 3 3 10" xfId="34811"/>
    <cellStyle name="Total 2 2 3 3 2" xfId="34812"/>
    <cellStyle name="Total 2 2 3 3 2 2" xfId="34813"/>
    <cellStyle name="Total 2 2 3 3 2 2 2" xfId="34814"/>
    <cellStyle name="Total 2 2 3 3 2 2 2 2" xfId="34815"/>
    <cellStyle name="Total 2 2 3 3 2 2 2 3" xfId="34816"/>
    <cellStyle name="Total 2 2 3 3 2 2 2 4" xfId="34817"/>
    <cellStyle name="Total 2 2 3 3 2 2 2 5" xfId="34818"/>
    <cellStyle name="Total 2 2 3 3 2 2 2 6" xfId="34819"/>
    <cellStyle name="Total 2 2 3 3 2 2 3" xfId="34820"/>
    <cellStyle name="Total 2 2 3 3 2 2 3 2" xfId="34821"/>
    <cellStyle name="Total 2 2 3 3 2 2 3 3" xfId="34822"/>
    <cellStyle name="Total 2 2 3 3 2 2 3 4" xfId="34823"/>
    <cellStyle name="Total 2 2 3 3 2 2 3 5" xfId="34824"/>
    <cellStyle name="Total 2 2 3 3 2 2 3 6" xfId="34825"/>
    <cellStyle name="Total 2 2 3 3 2 2 4" xfId="34826"/>
    <cellStyle name="Total 2 2 3 3 2 2 5" xfId="34827"/>
    <cellStyle name="Total 2 2 3 3 2 2 6" xfId="34828"/>
    <cellStyle name="Total 2 2 3 3 2 2 7" xfId="34829"/>
    <cellStyle name="Total 2 2 3 3 2 2 8" xfId="34830"/>
    <cellStyle name="Total 2 2 3 3 2 3" xfId="34831"/>
    <cellStyle name="Total 2 2 3 3 2 3 2" xfId="34832"/>
    <cellStyle name="Total 2 2 3 3 2 3 3" xfId="34833"/>
    <cellStyle name="Total 2 2 3 3 2 3 4" xfId="34834"/>
    <cellStyle name="Total 2 2 3 3 2 3 5" xfId="34835"/>
    <cellStyle name="Total 2 2 3 3 2 3 6" xfId="34836"/>
    <cellStyle name="Total 2 2 3 3 2 4" xfId="34837"/>
    <cellStyle name="Total 2 2 3 3 2 4 2" xfId="34838"/>
    <cellStyle name="Total 2 2 3 3 2 4 3" xfId="34839"/>
    <cellStyle name="Total 2 2 3 3 2 4 4" xfId="34840"/>
    <cellStyle name="Total 2 2 3 3 2 4 5" xfId="34841"/>
    <cellStyle name="Total 2 2 3 3 2 4 6" xfId="34842"/>
    <cellStyle name="Total 2 2 3 3 2 5" xfId="34843"/>
    <cellStyle name="Total 2 2 3 3 2 6" xfId="34844"/>
    <cellStyle name="Total 2 2 3 3 2 7" xfId="34845"/>
    <cellStyle name="Total 2 2 3 3 2 8" xfId="34846"/>
    <cellStyle name="Total 2 2 3 3 2 9" xfId="34847"/>
    <cellStyle name="Total 2 2 3 3 3" xfId="34848"/>
    <cellStyle name="Total 2 2 3 3 3 2" xfId="34849"/>
    <cellStyle name="Total 2 2 3 3 3 2 2" xfId="34850"/>
    <cellStyle name="Total 2 2 3 3 3 2 3" xfId="34851"/>
    <cellStyle name="Total 2 2 3 3 3 2 4" xfId="34852"/>
    <cellStyle name="Total 2 2 3 3 3 2 5" xfId="34853"/>
    <cellStyle name="Total 2 2 3 3 3 2 6" xfId="34854"/>
    <cellStyle name="Total 2 2 3 3 3 3" xfId="34855"/>
    <cellStyle name="Total 2 2 3 3 3 3 2" xfId="34856"/>
    <cellStyle name="Total 2 2 3 3 3 3 3" xfId="34857"/>
    <cellStyle name="Total 2 2 3 3 3 3 4" xfId="34858"/>
    <cellStyle name="Total 2 2 3 3 3 3 5" xfId="34859"/>
    <cellStyle name="Total 2 2 3 3 3 3 6" xfId="34860"/>
    <cellStyle name="Total 2 2 3 3 3 4" xfId="34861"/>
    <cellStyle name="Total 2 2 3 3 3 5" xfId="34862"/>
    <cellStyle name="Total 2 2 3 3 3 6" xfId="34863"/>
    <cellStyle name="Total 2 2 3 3 3 7" xfId="34864"/>
    <cellStyle name="Total 2 2 3 3 3 8" xfId="34865"/>
    <cellStyle name="Total 2 2 3 3 4" xfId="34866"/>
    <cellStyle name="Total 2 2 3 3 4 2" xfId="34867"/>
    <cellStyle name="Total 2 2 3 3 4 3" xfId="34868"/>
    <cellStyle name="Total 2 2 3 3 4 4" xfId="34869"/>
    <cellStyle name="Total 2 2 3 3 4 5" xfId="34870"/>
    <cellStyle name="Total 2 2 3 3 4 6" xfId="34871"/>
    <cellStyle name="Total 2 2 3 3 5" xfId="34872"/>
    <cellStyle name="Total 2 2 3 3 5 2" xfId="34873"/>
    <cellStyle name="Total 2 2 3 3 5 3" xfId="34874"/>
    <cellStyle name="Total 2 2 3 3 5 4" xfId="34875"/>
    <cellStyle name="Total 2 2 3 3 5 5" xfId="34876"/>
    <cellStyle name="Total 2 2 3 3 5 6" xfId="34877"/>
    <cellStyle name="Total 2 2 3 3 6" xfId="34878"/>
    <cellStyle name="Total 2 2 3 3 7" xfId="34879"/>
    <cellStyle name="Total 2 2 3 3 8" xfId="34880"/>
    <cellStyle name="Total 2 2 3 3 9" xfId="34881"/>
    <cellStyle name="Total 2 2 3 4" xfId="34882"/>
    <cellStyle name="Total 2 2 3 4 2" xfId="34883"/>
    <cellStyle name="Total 2 2 3 4 2 2" xfId="34884"/>
    <cellStyle name="Total 2 2 3 4 2 2 2" xfId="34885"/>
    <cellStyle name="Total 2 2 3 4 2 2 3" xfId="34886"/>
    <cellStyle name="Total 2 2 3 4 2 2 4" xfId="34887"/>
    <cellStyle name="Total 2 2 3 4 2 2 5" xfId="34888"/>
    <cellStyle name="Total 2 2 3 4 2 2 6" xfId="34889"/>
    <cellStyle name="Total 2 2 3 4 2 3" xfId="34890"/>
    <cellStyle name="Total 2 2 3 4 2 3 2" xfId="34891"/>
    <cellStyle name="Total 2 2 3 4 2 3 3" xfId="34892"/>
    <cellStyle name="Total 2 2 3 4 2 3 4" xfId="34893"/>
    <cellStyle name="Total 2 2 3 4 2 3 5" xfId="34894"/>
    <cellStyle name="Total 2 2 3 4 2 3 6" xfId="34895"/>
    <cellStyle name="Total 2 2 3 4 2 4" xfId="34896"/>
    <cellStyle name="Total 2 2 3 4 2 5" xfId="34897"/>
    <cellStyle name="Total 2 2 3 4 2 6" xfId="34898"/>
    <cellStyle name="Total 2 2 3 4 2 7" xfId="34899"/>
    <cellStyle name="Total 2 2 3 4 2 8" xfId="34900"/>
    <cellStyle name="Total 2 2 3 4 3" xfId="34901"/>
    <cellStyle name="Total 2 2 3 4 3 2" xfId="34902"/>
    <cellStyle name="Total 2 2 3 4 3 3" xfId="34903"/>
    <cellStyle name="Total 2 2 3 4 3 4" xfId="34904"/>
    <cellStyle name="Total 2 2 3 4 3 5" xfId="34905"/>
    <cellStyle name="Total 2 2 3 4 3 6" xfId="34906"/>
    <cellStyle name="Total 2 2 3 4 4" xfId="34907"/>
    <cellStyle name="Total 2 2 3 4 4 2" xfId="34908"/>
    <cellStyle name="Total 2 2 3 4 4 3" xfId="34909"/>
    <cellStyle name="Total 2 2 3 4 4 4" xfId="34910"/>
    <cellStyle name="Total 2 2 3 4 4 5" xfId="34911"/>
    <cellStyle name="Total 2 2 3 4 4 6" xfId="34912"/>
    <cellStyle name="Total 2 2 3 4 5" xfId="34913"/>
    <cellStyle name="Total 2 2 3 4 6" xfId="34914"/>
    <cellStyle name="Total 2 2 3 4 7" xfId="34915"/>
    <cellStyle name="Total 2 2 3 4 8" xfId="34916"/>
    <cellStyle name="Total 2 2 3 4 9" xfId="34917"/>
    <cellStyle name="Total 2 2 3 5" xfId="34918"/>
    <cellStyle name="Total 2 2 3 5 2" xfId="34919"/>
    <cellStyle name="Total 2 2 3 5 2 2" xfId="34920"/>
    <cellStyle name="Total 2 2 3 5 2 3" xfId="34921"/>
    <cellStyle name="Total 2 2 3 5 2 4" xfId="34922"/>
    <cellStyle name="Total 2 2 3 5 2 5" xfId="34923"/>
    <cellStyle name="Total 2 2 3 5 2 6" xfId="34924"/>
    <cellStyle name="Total 2 2 3 5 3" xfId="34925"/>
    <cellStyle name="Total 2 2 3 5 3 2" xfId="34926"/>
    <cellStyle name="Total 2 2 3 5 3 3" xfId="34927"/>
    <cellStyle name="Total 2 2 3 5 3 4" xfId="34928"/>
    <cellStyle name="Total 2 2 3 5 3 5" xfId="34929"/>
    <cellStyle name="Total 2 2 3 5 3 6" xfId="34930"/>
    <cellStyle name="Total 2 2 3 5 4" xfId="34931"/>
    <cellStyle name="Total 2 2 3 5 5" xfId="34932"/>
    <cellStyle name="Total 2 2 3 5 6" xfId="34933"/>
    <cellStyle name="Total 2 2 3 5 7" xfId="34934"/>
    <cellStyle name="Total 2 2 3 5 8" xfId="34935"/>
    <cellStyle name="Total 2 2 3 6" xfId="34936"/>
    <cellStyle name="Total 2 2 3 6 2" xfId="34937"/>
    <cellStyle name="Total 2 2 3 6 3" xfId="34938"/>
    <cellStyle name="Total 2 2 3 6 4" xfId="34939"/>
    <cellStyle name="Total 2 2 3 6 5" xfId="34940"/>
    <cellStyle name="Total 2 2 3 6 6" xfId="34941"/>
    <cellStyle name="Total 2 2 3 7" xfId="34942"/>
    <cellStyle name="Total 2 2 3 7 2" xfId="34943"/>
    <cellStyle name="Total 2 2 3 7 3" xfId="34944"/>
    <cellStyle name="Total 2 2 3 7 4" xfId="34945"/>
    <cellStyle name="Total 2 2 3 7 5" xfId="34946"/>
    <cellStyle name="Total 2 2 3 7 6" xfId="34947"/>
    <cellStyle name="Total 2 2 3 8" xfId="34948"/>
    <cellStyle name="Total 2 2 3 9" xfId="34949"/>
    <cellStyle name="Total 2 2 4" xfId="34950"/>
    <cellStyle name="Total 2 2 4 10" xfId="34951"/>
    <cellStyle name="Total 2 2 4 11" xfId="34952"/>
    <cellStyle name="Total 2 2 4 2" xfId="34953"/>
    <cellStyle name="Total 2 2 4 2 10" xfId="34954"/>
    <cellStyle name="Total 2 2 4 2 2" xfId="34955"/>
    <cellStyle name="Total 2 2 4 2 2 2" xfId="34956"/>
    <cellStyle name="Total 2 2 4 2 2 2 2" xfId="34957"/>
    <cellStyle name="Total 2 2 4 2 2 2 2 2" xfId="34958"/>
    <cellStyle name="Total 2 2 4 2 2 2 2 3" xfId="34959"/>
    <cellStyle name="Total 2 2 4 2 2 2 2 4" xfId="34960"/>
    <cellStyle name="Total 2 2 4 2 2 2 2 5" xfId="34961"/>
    <cellStyle name="Total 2 2 4 2 2 2 2 6" xfId="34962"/>
    <cellStyle name="Total 2 2 4 2 2 2 3" xfId="34963"/>
    <cellStyle name="Total 2 2 4 2 2 2 3 2" xfId="34964"/>
    <cellStyle name="Total 2 2 4 2 2 2 3 3" xfId="34965"/>
    <cellStyle name="Total 2 2 4 2 2 2 3 4" xfId="34966"/>
    <cellStyle name="Total 2 2 4 2 2 2 3 5" xfId="34967"/>
    <cellStyle name="Total 2 2 4 2 2 2 3 6" xfId="34968"/>
    <cellStyle name="Total 2 2 4 2 2 2 4" xfId="34969"/>
    <cellStyle name="Total 2 2 4 2 2 2 5" xfId="34970"/>
    <cellStyle name="Total 2 2 4 2 2 2 6" xfId="34971"/>
    <cellStyle name="Total 2 2 4 2 2 2 7" xfId="34972"/>
    <cellStyle name="Total 2 2 4 2 2 2 8" xfId="34973"/>
    <cellStyle name="Total 2 2 4 2 2 3" xfId="34974"/>
    <cellStyle name="Total 2 2 4 2 2 3 2" xfId="34975"/>
    <cellStyle name="Total 2 2 4 2 2 3 3" xfId="34976"/>
    <cellStyle name="Total 2 2 4 2 2 3 4" xfId="34977"/>
    <cellStyle name="Total 2 2 4 2 2 3 5" xfId="34978"/>
    <cellStyle name="Total 2 2 4 2 2 3 6" xfId="34979"/>
    <cellStyle name="Total 2 2 4 2 2 4" xfId="34980"/>
    <cellStyle name="Total 2 2 4 2 2 4 2" xfId="34981"/>
    <cellStyle name="Total 2 2 4 2 2 4 3" xfId="34982"/>
    <cellStyle name="Total 2 2 4 2 2 4 4" xfId="34983"/>
    <cellStyle name="Total 2 2 4 2 2 4 5" xfId="34984"/>
    <cellStyle name="Total 2 2 4 2 2 4 6" xfId="34985"/>
    <cellStyle name="Total 2 2 4 2 2 5" xfId="34986"/>
    <cellStyle name="Total 2 2 4 2 2 6" xfId="34987"/>
    <cellStyle name="Total 2 2 4 2 2 7" xfId="34988"/>
    <cellStyle name="Total 2 2 4 2 2 8" xfId="34989"/>
    <cellStyle name="Total 2 2 4 2 2 9" xfId="34990"/>
    <cellStyle name="Total 2 2 4 2 3" xfId="34991"/>
    <cellStyle name="Total 2 2 4 2 3 2" xfId="34992"/>
    <cellStyle name="Total 2 2 4 2 3 2 2" xfId="34993"/>
    <cellStyle name="Total 2 2 4 2 3 2 3" xfId="34994"/>
    <cellStyle name="Total 2 2 4 2 3 2 4" xfId="34995"/>
    <cellStyle name="Total 2 2 4 2 3 2 5" xfId="34996"/>
    <cellStyle name="Total 2 2 4 2 3 2 6" xfId="34997"/>
    <cellStyle name="Total 2 2 4 2 3 3" xfId="34998"/>
    <cellStyle name="Total 2 2 4 2 3 3 2" xfId="34999"/>
    <cellStyle name="Total 2 2 4 2 3 3 3" xfId="35000"/>
    <cellStyle name="Total 2 2 4 2 3 3 4" xfId="35001"/>
    <cellStyle name="Total 2 2 4 2 3 3 5" xfId="35002"/>
    <cellStyle name="Total 2 2 4 2 3 3 6" xfId="35003"/>
    <cellStyle name="Total 2 2 4 2 3 4" xfId="35004"/>
    <cellStyle name="Total 2 2 4 2 3 5" xfId="35005"/>
    <cellStyle name="Total 2 2 4 2 3 6" xfId="35006"/>
    <cellStyle name="Total 2 2 4 2 3 7" xfId="35007"/>
    <cellStyle name="Total 2 2 4 2 3 8" xfId="35008"/>
    <cellStyle name="Total 2 2 4 2 4" xfId="35009"/>
    <cellStyle name="Total 2 2 4 2 4 2" xfId="35010"/>
    <cellStyle name="Total 2 2 4 2 4 3" xfId="35011"/>
    <cellStyle name="Total 2 2 4 2 4 4" xfId="35012"/>
    <cellStyle name="Total 2 2 4 2 4 5" xfId="35013"/>
    <cellStyle name="Total 2 2 4 2 4 6" xfId="35014"/>
    <cellStyle name="Total 2 2 4 2 5" xfId="35015"/>
    <cellStyle name="Total 2 2 4 2 5 2" xfId="35016"/>
    <cellStyle name="Total 2 2 4 2 5 3" xfId="35017"/>
    <cellStyle name="Total 2 2 4 2 5 4" xfId="35018"/>
    <cellStyle name="Total 2 2 4 2 5 5" xfId="35019"/>
    <cellStyle name="Total 2 2 4 2 5 6" xfId="35020"/>
    <cellStyle name="Total 2 2 4 2 6" xfId="35021"/>
    <cellStyle name="Total 2 2 4 2 7" xfId="35022"/>
    <cellStyle name="Total 2 2 4 2 8" xfId="35023"/>
    <cellStyle name="Total 2 2 4 2 9" xfId="35024"/>
    <cellStyle name="Total 2 2 4 3" xfId="35025"/>
    <cellStyle name="Total 2 2 4 3 2" xfId="35026"/>
    <cellStyle name="Total 2 2 4 3 2 2" xfId="35027"/>
    <cellStyle name="Total 2 2 4 3 2 2 2" xfId="35028"/>
    <cellStyle name="Total 2 2 4 3 2 2 3" xfId="35029"/>
    <cellStyle name="Total 2 2 4 3 2 2 4" xfId="35030"/>
    <cellStyle name="Total 2 2 4 3 2 2 5" xfId="35031"/>
    <cellStyle name="Total 2 2 4 3 2 2 6" xfId="35032"/>
    <cellStyle name="Total 2 2 4 3 2 3" xfId="35033"/>
    <cellStyle name="Total 2 2 4 3 2 3 2" xfId="35034"/>
    <cellStyle name="Total 2 2 4 3 2 3 3" xfId="35035"/>
    <cellStyle name="Total 2 2 4 3 2 3 4" xfId="35036"/>
    <cellStyle name="Total 2 2 4 3 2 3 5" xfId="35037"/>
    <cellStyle name="Total 2 2 4 3 2 3 6" xfId="35038"/>
    <cellStyle name="Total 2 2 4 3 2 4" xfId="35039"/>
    <cellStyle name="Total 2 2 4 3 2 5" xfId="35040"/>
    <cellStyle name="Total 2 2 4 3 2 6" xfId="35041"/>
    <cellStyle name="Total 2 2 4 3 2 7" xfId="35042"/>
    <cellStyle name="Total 2 2 4 3 2 8" xfId="35043"/>
    <cellStyle name="Total 2 2 4 3 3" xfId="35044"/>
    <cellStyle name="Total 2 2 4 3 3 2" xfId="35045"/>
    <cellStyle name="Total 2 2 4 3 3 3" xfId="35046"/>
    <cellStyle name="Total 2 2 4 3 3 4" xfId="35047"/>
    <cellStyle name="Total 2 2 4 3 3 5" xfId="35048"/>
    <cellStyle name="Total 2 2 4 3 3 6" xfId="35049"/>
    <cellStyle name="Total 2 2 4 3 4" xfId="35050"/>
    <cellStyle name="Total 2 2 4 3 4 2" xfId="35051"/>
    <cellStyle name="Total 2 2 4 3 4 3" xfId="35052"/>
    <cellStyle name="Total 2 2 4 3 4 4" xfId="35053"/>
    <cellStyle name="Total 2 2 4 3 4 5" xfId="35054"/>
    <cellStyle name="Total 2 2 4 3 4 6" xfId="35055"/>
    <cellStyle name="Total 2 2 4 3 5" xfId="35056"/>
    <cellStyle name="Total 2 2 4 3 6" xfId="35057"/>
    <cellStyle name="Total 2 2 4 3 7" xfId="35058"/>
    <cellStyle name="Total 2 2 4 3 8" xfId="35059"/>
    <cellStyle name="Total 2 2 4 3 9" xfId="35060"/>
    <cellStyle name="Total 2 2 4 4" xfId="35061"/>
    <cellStyle name="Total 2 2 4 4 2" xfId="35062"/>
    <cellStyle name="Total 2 2 4 4 2 2" xfId="35063"/>
    <cellStyle name="Total 2 2 4 4 2 3" xfId="35064"/>
    <cellStyle name="Total 2 2 4 4 2 4" xfId="35065"/>
    <cellStyle name="Total 2 2 4 4 2 5" xfId="35066"/>
    <cellStyle name="Total 2 2 4 4 2 6" xfId="35067"/>
    <cellStyle name="Total 2 2 4 4 3" xfId="35068"/>
    <cellStyle name="Total 2 2 4 4 3 2" xfId="35069"/>
    <cellStyle name="Total 2 2 4 4 3 3" xfId="35070"/>
    <cellStyle name="Total 2 2 4 4 3 4" xfId="35071"/>
    <cellStyle name="Total 2 2 4 4 3 5" xfId="35072"/>
    <cellStyle name="Total 2 2 4 4 3 6" xfId="35073"/>
    <cellStyle name="Total 2 2 4 4 4" xfId="35074"/>
    <cellStyle name="Total 2 2 4 4 5" xfId="35075"/>
    <cellStyle name="Total 2 2 4 4 6" xfId="35076"/>
    <cellStyle name="Total 2 2 4 4 7" xfId="35077"/>
    <cellStyle name="Total 2 2 4 4 8" xfId="35078"/>
    <cellStyle name="Total 2 2 4 5" xfId="35079"/>
    <cellStyle name="Total 2 2 4 5 2" xfId="35080"/>
    <cellStyle name="Total 2 2 4 5 3" xfId="35081"/>
    <cellStyle name="Total 2 2 4 5 4" xfId="35082"/>
    <cellStyle name="Total 2 2 4 5 5" xfId="35083"/>
    <cellStyle name="Total 2 2 4 5 6" xfId="35084"/>
    <cellStyle name="Total 2 2 4 6" xfId="35085"/>
    <cellStyle name="Total 2 2 4 6 2" xfId="35086"/>
    <cellStyle name="Total 2 2 4 6 3" xfId="35087"/>
    <cellStyle name="Total 2 2 4 6 4" xfId="35088"/>
    <cellStyle name="Total 2 2 4 6 5" xfId="35089"/>
    <cellStyle name="Total 2 2 4 6 6" xfId="35090"/>
    <cellStyle name="Total 2 2 4 7" xfId="35091"/>
    <cellStyle name="Total 2 2 4 8" xfId="35092"/>
    <cellStyle name="Total 2 2 4 9" xfId="35093"/>
    <cellStyle name="Total 2 2 5" xfId="35094"/>
    <cellStyle name="Total 2 2 5 10" xfId="35095"/>
    <cellStyle name="Total 2 2 5 2" xfId="35096"/>
    <cellStyle name="Total 2 2 5 2 2" xfId="35097"/>
    <cellStyle name="Total 2 2 5 2 2 2" xfId="35098"/>
    <cellStyle name="Total 2 2 5 2 2 2 2" xfId="35099"/>
    <cellStyle name="Total 2 2 5 2 2 2 3" xfId="35100"/>
    <cellStyle name="Total 2 2 5 2 2 2 4" xfId="35101"/>
    <cellStyle name="Total 2 2 5 2 2 2 5" xfId="35102"/>
    <cellStyle name="Total 2 2 5 2 2 2 6" xfId="35103"/>
    <cellStyle name="Total 2 2 5 2 2 3" xfId="35104"/>
    <cellStyle name="Total 2 2 5 2 2 3 2" xfId="35105"/>
    <cellStyle name="Total 2 2 5 2 2 3 3" xfId="35106"/>
    <cellStyle name="Total 2 2 5 2 2 3 4" xfId="35107"/>
    <cellStyle name="Total 2 2 5 2 2 3 5" xfId="35108"/>
    <cellStyle name="Total 2 2 5 2 2 3 6" xfId="35109"/>
    <cellStyle name="Total 2 2 5 2 2 4" xfId="35110"/>
    <cellStyle name="Total 2 2 5 2 2 5" xfId="35111"/>
    <cellStyle name="Total 2 2 5 2 2 6" xfId="35112"/>
    <cellStyle name="Total 2 2 5 2 2 7" xfId="35113"/>
    <cellStyle name="Total 2 2 5 2 2 8" xfId="35114"/>
    <cellStyle name="Total 2 2 5 2 3" xfId="35115"/>
    <cellStyle name="Total 2 2 5 2 3 2" xfId="35116"/>
    <cellStyle name="Total 2 2 5 2 3 3" xfId="35117"/>
    <cellStyle name="Total 2 2 5 2 3 4" xfId="35118"/>
    <cellStyle name="Total 2 2 5 2 3 5" xfId="35119"/>
    <cellStyle name="Total 2 2 5 2 3 6" xfId="35120"/>
    <cellStyle name="Total 2 2 5 2 4" xfId="35121"/>
    <cellStyle name="Total 2 2 5 2 4 2" xfId="35122"/>
    <cellStyle name="Total 2 2 5 2 4 3" xfId="35123"/>
    <cellStyle name="Total 2 2 5 2 4 4" xfId="35124"/>
    <cellStyle name="Total 2 2 5 2 4 5" xfId="35125"/>
    <cellStyle name="Total 2 2 5 2 4 6" xfId="35126"/>
    <cellStyle name="Total 2 2 5 2 5" xfId="35127"/>
    <cellStyle name="Total 2 2 5 2 6" xfId="35128"/>
    <cellStyle name="Total 2 2 5 2 7" xfId="35129"/>
    <cellStyle name="Total 2 2 5 2 8" xfId="35130"/>
    <cellStyle name="Total 2 2 5 2 9" xfId="35131"/>
    <cellStyle name="Total 2 2 5 3" xfId="35132"/>
    <cellStyle name="Total 2 2 5 3 2" xfId="35133"/>
    <cellStyle name="Total 2 2 5 3 2 2" xfId="35134"/>
    <cellStyle name="Total 2 2 5 3 2 3" xfId="35135"/>
    <cellStyle name="Total 2 2 5 3 2 4" xfId="35136"/>
    <cellStyle name="Total 2 2 5 3 2 5" xfId="35137"/>
    <cellStyle name="Total 2 2 5 3 2 6" xfId="35138"/>
    <cellStyle name="Total 2 2 5 3 3" xfId="35139"/>
    <cellStyle name="Total 2 2 5 3 3 2" xfId="35140"/>
    <cellStyle name="Total 2 2 5 3 3 3" xfId="35141"/>
    <cellStyle name="Total 2 2 5 3 3 4" xfId="35142"/>
    <cellStyle name="Total 2 2 5 3 3 5" xfId="35143"/>
    <cellStyle name="Total 2 2 5 3 3 6" xfId="35144"/>
    <cellStyle name="Total 2 2 5 3 4" xfId="35145"/>
    <cellStyle name="Total 2 2 5 3 5" xfId="35146"/>
    <cellStyle name="Total 2 2 5 3 6" xfId="35147"/>
    <cellStyle name="Total 2 2 5 3 7" xfId="35148"/>
    <cellStyle name="Total 2 2 5 3 8" xfId="35149"/>
    <cellStyle name="Total 2 2 5 4" xfId="35150"/>
    <cellStyle name="Total 2 2 5 4 2" xfId="35151"/>
    <cellStyle name="Total 2 2 5 4 3" xfId="35152"/>
    <cellStyle name="Total 2 2 5 4 4" xfId="35153"/>
    <cellStyle name="Total 2 2 5 4 5" xfId="35154"/>
    <cellStyle name="Total 2 2 5 4 6" xfId="35155"/>
    <cellStyle name="Total 2 2 5 5" xfId="35156"/>
    <cellStyle name="Total 2 2 5 5 2" xfId="35157"/>
    <cellStyle name="Total 2 2 5 5 3" xfId="35158"/>
    <cellStyle name="Total 2 2 5 5 4" xfId="35159"/>
    <cellStyle name="Total 2 2 5 5 5" xfId="35160"/>
    <cellStyle name="Total 2 2 5 5 6" xfId="35161"/>
    <cellStyle name="Total 2 2 5 6" xfId="35162"/>
    <cellStyle name="Total 2 2 5 7" xfId="35163"/>
    <cellStyle name="Total 2 2 5 8" xfId="35164"/>
    <cellStyle name="Total 2 2 5 9" xfId="35165"/>
    <cellStyle name="Total 2 2 6" xfId="35166"/>
    <cellStyle name="Total 2 2 6 2" xfId="35167"/>
    <cellStyle name="Total 2 2 6 2 2" xfId="35168"/>
    <cellStyle name="Total 2 2 6 2 2 2" xfId="35169"/>
    <cellStyle name="Total 2 2 6 2 2 3" xfId="35170"/>
    <cellStyle name="Total 2 2 6 2 2 4" xfId="35171"/>
    <cellStyle name="Total 2 2 6 2 2 5" xfId="35172"/>
    <cellStyle name="Total 2 2 6 2 2 6" xfId="35173"/>
    <cellStyle name="Total 2 2 6 2 3" xfId="35174"/>
    <cellStyle name="Total 2 2 6 2 3 2" xfId="35175"/>
    <cellStyle name="Total 2 2 6 2 3 3" xfId="35176"/>
    <cellStyle name="Total 2 2 6 2 3 4" xfId="35177"/>
    <cellStyle name="Total 2 2 6 2 3 5" xfId="35178"/>
    <cellStyle name="Total 2 2 6 2 3 6" xfId="35179"/>
    <cellStyle name="Total 2 2 6 2 4" xfId="35180"/>
    <cellStyle name="Total 2 2 6 2 5" xfId="35181"/>
    <cellStyle name="Total 2 2 6 2 6" xfId="35182"/>
    <cellStyle name="Total 2 2 6 2 7" xfId="35183"/>
    <cellStyle name="Total 2 2 6 2 8" xfId="35184"/>
    <cellStyle name="Total 2 2 6 3" xfId="35185"/>
    <cellStyle name="Total 2 2 6 3 2" xfId="35186"/>
    <cellStyle name="Total 2 2 6 3 3" xfId="35187"/>
    <cellStyle name="Total 2 2 6 3 4" xfId="35188"/>
    <cellStyle name="Total 2 2 6 3 5" xfId="35189"/>
    <cellStyle name="Total 2 2 6 3 6" xfId="35190"/>
    <cellStyle name="Total 2 2 6 4" xfId="35191"/>
    <cellStyle name="Total 2 2 6 4 2" xfId="35192"/>
    <cellStyle name="Total 2 2 6 4 3" xfId="35193"/>
    <cellStyle name="Total 2 2 6 4 4" xfId="35194"/>
    <cellStyle name="Total 2 2 6 4 5" xfId="35195"/>
    <cellStyle name="Total 2 2 6 4 6" xfId="35196"/>
    <cellStyle name="Total 2 2 6 5" xfId="35197"/>
    <cellStyle name="Total 2 2 6 6" xfId="35198"/>
    <cellStyle name="Total 2 2 6 7" xfId="35199"/>
    <cellStyle name="Total 2 2 6 8" xfId="35200"/>
    <cellStyle name="Total 2 2 6 9" xfId="35201"/>
    <cellStyle name="Total 2 2 7" xfId="35202"/>
    <cellStyle name="Total 2 2 7 2" xfId="35203"/>
    <cellStyle name="Total 2 2 7 2 2" xfId="35204"/>
    <cellStyle name="Total 2 2 7 2 3" xfId="35205"/>
    <cellStyle name="Total 2 2 7 2 4" xfId="35206"/>
    <cellStyle name="Total 2 2 7 2 5" xfId="35207"/>
    <cellStyle name="Total 2 2 7 2 6" xfId="35208"/>
    <cellStyle name="Total 2 2 7 3" xfId="35209"/>
    <cellStyle name="Total 2 2 7 3 2" xfId="35210"/>
    <cellStyle name="Total 2 2 7 3 3" xfId="35211"/>
    <cellStyle name="Total 2 2 7 3 4" xfId="35212"/>
    <cellStyle name="Total 2 2 7 3 5" xfId="35213"/>
    <cellStyle name="Total 2 2 7 3 6" xfId="35214"/>
    <cellStyle name="Total 2 2 7 4" xfId="35215"/>
    <cellStyle name="Total 2 2 7 5" xfId="35216"/>
    <cellStyle name="Total 2 2 7 6" xfId="35217"/>
    <cellStyle name="Total 2 2 7 7" xfId="35218"/>
    <cellStyle name="Total 2 2 7 8" xfId="35219"/>
    <cellStyle name="Total 2 2 8" xfId="35220"/>
    <cellStyle name="Total 2 2 8 2" xfId="35221"/>
    <cellStyle name="Total 2 2 8 3" xfId="35222"/>
    <cellStyle name="Total 2 2 8 4" xfId="35223"/>
    <cellStyle name="Total 2 2 8 5" xfId="35224"/>
    <cellStyle name="Total 2 2 8 6" xfId="35225"/>
    <cellStyle name="Total 2 2 9" xfId="35226"/>
    <cellStyle name="Total 2 2 9 2" xfId="35227"/>
    <cellStyle name="Total 2 2 9 3" xfId="35228"/>
    <cellStyle name="Total 2 2 9 4" xfId="35229"/>
    <cellStyle name="Total 2 2 9 5" xfId="35230"/>
    <cellStyle name="Total 2 2 9 6" xfId="35231"/>
    <cellStyle name="Total 2 3" xfId="35232"/>
    <cellStyle name="Total 2 3 10" xfId="35233"/>
    <cellStyle name="Total 2 3 11" xfId="35234"/>
    <cellStyle name="Total 2 3 12" xfId="35235"/>
    <cellStyle name="Total 2 3 13" xfId="35236"/>
    <cellStyle name="Total 2 3 14" xfId="35237"/>
    <cellStyle name="Total 2 3 2" xfId="35238"/>
    <cellStyle name="Total 2 3 2 10" xfId="35239"/>
    <cellStyle name="Total 2 3 2 11" xfId="35240"/>
    <cellStyle name="Total 2 3 2 12" xfId="35241"/>
    <cellStyle name="Total 2 3 2 13" xfId="35242"/>
    <cellStyle name="Total 2 3 2 2" xfId="35243"/>
    <cellStyle name="Total 2 3 2 2 10" xfId="35244"/>
    <cellStyle name="Total 2 3 2 2 11" xfId="35245"/>
    <cellStyle name="Total 2 3 2 2 12" xfId="35246"/>
    <cellStyle name="Total 2 3 2 2 2" xfId="35247"/>
    <cellStyle name="Total 2 3 2 2 2 10" xfId="35248"/>
    <cellStyle name="Total 2 3 2 2 2 11" xfId="35249"/>
    <cellStyle name="Total 2 3 2 2 2 2" xfId="35250"/>
    <cellStyle name="Total 2 3 2 2 2 2 10" xfId="35251"/>
    <cellStyle name="Total 2 3 2 2 2 2 2" xfId="35252"/>
    <cellStyle name="Total 2 3 2 2 2 2 2 2" xfId="35253"/>
    <cellStyle name="Total 2 3 2 2 2 2 2 2 2" xfId="35254"/>
    <cellStyle name="Total 2 3 2 2 2 2 2 2 2 2" xfId="35255"/>
    <cellStyle name="Total 2 3 2 2 2 2 2 2 2 3" xfId="35256"/>
    <cellStyle name="Total 2 3 2 2 2 2 2 2 2 4" xfId="35257"/>
    <cellStyle name="Total 2 3 2 2 2 2 2 2 2 5" xfId="35258"/>
    <cellStyle name="Total 2 3 2 2 2 2 2 2 2 6" xfId="35259"/>
    <cellStyle name="Total 2 3 2 2 2 2 2 2 3" xfId="35260"/>
    <cellStyle name="Total 2 3 2 2 2 2 2 2 3 2" xfId="35261"/>
    <cellStyle name="Total 2 3 2 2 2 2 2 2 3 3" xfId="35262"/>
    <cellStyle name="Total 2 3 2 2 2 2 2 2 3 4" xfId="35263"/>
    <cellStyle name="Total 2 3 2 2 2 2 2 2 3 5" xfId="35264"/>
    <cellStyle name="Total 2 3 2 2 2 2 2 2 3 6" xfId="35265"/>
    <cellStyle name="Total 2 3 2 2 2 2 2 2 4" xfId="35266"/>
    <cellStyle name="Total 2 3 2 2 2 2 2 2 5" xfId="35267"/>
    <cellStyle name="Total 2 3 2 2 2 2 2 2 6" xfId="35268"/>
    <cellStyle name="Total 2 3 2 2 2 2 2 2 7" xfId="35269"/>
    <cellStyle name="Total 2 3 2 2 2 2 2 2 8" xfId="35270"/>
    <cellStyle name="Total 2 3 2 2 2 2 2 3" xfId="35271"/>
    <cellStyle name="Total 2 3 2 2 2 2 2 3 2" xfId="35272"/>
    <cellStyle name="Total 2 3 2 2 2 2 2 3 3" xfId="35273"/>
    <cellStyle name="Total 2 3 2 2 2 2 2 3 4" xfId="35274"/>
    <cellStyle name="Total 2 3 2 2 2 2 2 3 5" xfId="35275"/>
    <cellStyle name="Total 2 3 2 2 2 2 2 3 6" xfId="35276"/>
    <cellStyle name="Total 2 3 2 2 2 2 2 4" xfId="35277"/>
    <cellStyle name="Total 2 3 2 2 2 2 2 4 2" xfId="35278"/>
    <cellStyle name="Total 2 3 2 2 2 2 2 4 3" xfId="35279"/>
    <cellStyle name="Total 2 3 2 2 2 2 2 4 4" xfId="35280"/>
    <cellStyle name="Total 2 3 2 2 2 2 2 4 5" xfId="35281"/>
    <cellStyle name="Total 2 3 2 2 2 2 2 4 6" xfId="35282"/>
    <cellStyle name="Total 2 3 2 2 2 2 2 5" xfId="35283"/>
    <cellStyle name="Total 2 3 2 2 2 2 2 6" xfId="35284"/>
    <cellStyle name="Total 2 3 2 2 2 2 2 7" xfId="35285"/>
    <cellStyle name="Total 2 3 2 2 2 2 2 8" xfId="35286"/>
    <cellStyle name="Total 2 3 2 2 2 2 2 9" xfId="35287"/>
    <cellStyle name="Total 2 3 2 2 2 2 3" xfId="35288"/>
    <cellStyle name="Total 2 3 2 2 2 2 3 2" xfId="35289"/>
    <cellStyle name="Total 2 3 2 2 2 2 3 2 2" xfId="35290"/>
    <cellStyle name="Total 2 3 2 2 2 2 3 2 3" xfId="35291"/>
    <cellStyle name="Total 2 3 2 2 2 2 3 2 4" xfId="35292"/>
    <cellStyle name="Total 2 3 2 2 2 2 3 2 5" xfId="35293"/>
    <cellStyle name="Total 2 3 2 2 2 2 3 2 6" xfId="35294"/>
    <cellStyle name="Total 2 3 2 2 2 2 3 3" xfId="35295"/>
    <cellStyle name="Total 2 3 2 2 2 2 3 3 2" xfId="35296"/>
    <cellStyle name="Total 2 3 2 2 2 2 3 3 3" xfId="35297"/>
    <cellStyle name="Total 2 3 2 2 2 2 3 3 4" xfId="35298"/>
    <cellStyle name="Total 2 3 2 2 2 2 3 3 5" xfId="35299"/>
    <cellStyle name="Total 2 3 2 2 2 2 3 3 6" xfId="35300"/>
    <cellStyle name="Total 2 3 2 2 2 2 3 4" xfId="35301"/>
    <cellStyle name="Total 2 3 2 2 2 2 3 5" xfId="35302"/>
    <cellStyle name="Total 2 3 2 2 2 2 3 6" xfId="35303"/>
    <cellStyle name="Total 2 3 2 2 2 2 3 7" xfId="35304"/>
    <cellStyle name="Total 2 3 2 2 2 2 3 8" xfId="35305"/>
    <cellStyle name="Total 2 3 2 2 2 2 4" xfId="35306"/>
    <cellStyle name="Total 2 3 2 2 2 2 4 2" xfId="35307"/>
    <cellStyle name="Total 2 3 2 2 2 2 4 3" xfId="35308"/>
    <cellStyle name="Total 2 3 2 2 2 2 4 4" xfId="35309"/>
    <cellStyle name="Total 2 3 2 2 2 2 4 5" xfId="35310"/>
    <cellStyle name="Total 2 3 2 2 2 2 4 6" xfId="35311"/>
    <cellStyle name="Total 2 3 2 2 2 2 5" xfId="35312"/>
    <cellStyle name="Total 2 3 2 2 2 2 5 2" xfId="35313"/>
    <cellStyle name="Total 2 3 2 2 2 2 5 3" xfId="35314"/>
    <cellStyle name="Total 2 3 2 2 2 2 5 4" xfId="35315"/>
    <cellStyle name="Total 2 3 2 2 2 2 5 5" xfId="35316"/>
    <cellStyle name="Total 2 3 2 2 2 2 5 6" xfId="35317"/>
    <cellStyle name="Total 2 3 2 2 2 2 6" xfId="35318"/>
    <cellStyle name="Total 2 3 2 2 2 2 7" xfId="35319"/>
    <cellStyle name="Total 2 3 2 2 2 2 8" xfId="35320"/>
    <cellStyle name="Total 2 3 2 2 2 2 9" xfId="35321"/>
    <cellStyle name="Total 2 3 2 2 2 3" xfId="35322"/>
    <cellStyle name="Total 2 3 2 2 2 3 2" xfId="35323"/>
    <cellStyle name="Total 2 3 2 2 2 3 2 2" xfId="35324"/>
    <cellStyle name="Total 2 3 2 2 2 3 2 2 2" xfId="35325"/>
    <cellStyle name="Total 2 3 2 2 2 3 2 2 3" xfId="35326"/>
    <cellStyle name="Total 2 3 2 2 2 3 2 2 4" xfId="35327"/>
    <cellStyle name="Total 2 3 2 2 2 3 2 2 5" xfId="35328"/>
    <cellStyle name="Total 2 3 2 2 2 3 2 2 6" xfId="35329"/>
    <cellStyle name="Total 2 3 2 2 2 3 2 3" xfId="35330"/>
    <cellStyle name="Total 2 3 2 2 2 3 2 3 2" xfId="35331"/>
    <cellStyle name="Total 2 3 2 2 2 3 2 3 3" xfId="35332"/>
    <cellStyle name="Total 2 3 2 2 2 3 2 3 4" xfId="35333"/>
    <cellStyle name="Total 2 3 2 2 2 3 2 3 5" xfId="35334"/>
    <cellStyle name="Total 2 3 2 2 2 3 2 3 6" xfId="35335"/>
    <cellStyle name="Total 2 3 2 2 2 3 2 4" xfId="35336"/>
    <cellStyle name="Total 2 3 2 2 2 3 2 5" xfId="35337"/>
    <cellStyle name="Total 2 3 2 2 2 3 2 6" xfId="35338"/>
    <cellStyle name="Total 2 3 2 2 2 3 2 7" xfId="35339"/>
    <cellStyle name="Total 2 3 2 2 2 3 2 8" xfId="35340"/>
    <cellStyle name="Total 2 3 2 2 2 3 3" xfId="35341"/>
    <cellStyle name="Total 2 3 2 2 2 3 3 2" xfId="35342"/>
    <cellStyle name="Total 2 3 2 2 2 3 3 3" xfId="35343"/>
    <cellStyle name="Total 2 3 2 2 2 3 3 4" xfId="35344"/>
    <cellStyle name="Total 2 3 2 2 2 3 3 5" xfId="35345"/>
    <cellStyle name="Total 2 3 2 2 2 3 3 6" xfId="35346"/>
    <cellStyle name="Total 2 3 2 2 2 3 4" xfId="35347"/>
    <cellStyle name="Total 2 3 2 2 2 3 4 2" xfId="35348"/>
    <cellStyle name="Total 2 3 2 2 2 3 4 3" xfId="35349"/>
    <cellStyle name="Total 2 3 2 2 2 3 4 4" xfId="35350"/>
    <cellStyle name="Total 2 3 2 2 2 3 4 5" xfId="35351"/>
    <cellStyle name="Total 2 3 2 2 2 3 4 6" xfId="35352"/>
    <cellStyle name="Total 2 3 2 2 2 3 5" xfId="35353"/>
    <cellStyle name="Total 2 3 2 2 2 3 6" xfId="35354"/>
    <cellStyle name="Total 2 3 2 2 2 3 7" xfId="35355"/>
    <cellStyle name="Total 2 3 2 2 2 3 8" xfId="35356"/>
    <cellStyle name="Total 2 3 2 2 2 3 9" xfId="35357"/>
    <cellStyle name="Total 2 3 2 2 2 4" xfId="35358"/>
    <cellStyle name="Total 2 3 2 2 2 4 2" xfId="35359"/>
    <cellStyle name="Total 2 3 2 2 2 4 2 2" xfId="35360"/>
    <cellStyle name="Total 2 3 2 2 2 4 2 3" xfId="35361"/>
    <cellStyle name="Total 2 3 2 2 2 4 2 4" xfId="35362"/>
    <cellStyle name="Total 2 3 2 2 2 4 2 5" xfId="35363"/>
    <cellStyle name="Total 2 3 2 2 2 4 2 6" xfId="35364"/>
    <cellStyle name="Total 2 3 2 2 2 4 3" xfId="35365"/>
    <cellStyle name="Total 2 3 2 2 2 4 3 2" xfId="35366"/>
    <cellStyle name="Total 2 3 2 2 2 4 3 3" xfId="35367"/>
    <cellStyle name="Total 2 3 2 2 2 4 3 4" xfId="35368"/>
    <cellStyle name="Total 2 3 2 2 2 4 3 5" xfId="35369"/>
    <cellStyle name="Total 2 3 2 2 2 4 3 6" xfId="35370"/>
    <cellStyle name="Total 2 3 2 2 2 4 4" xfId="35371"/>
    <cellStyle name="Total 2 3 2 2 2 4 5" xfId="35372"/>
    <cellStyle name="Total 2 3 2 2 2 4 6" xfId="35373"/>
    <cellStyle name="Total 2 3 2 2 2 4 7" xfId="35374"/>
    <cellStyle name="Total 2 3 2 2 2 4 8" xfId="35375"/>
    <cellStyle name="Total 2 3 2 2 2 5" xfId="35376"/>
    <cellStyle name="Total 2 3 2 2 2 5 2" xfId="35377"/>
    <cellStyle name="Total 2 3 2 2 2 5 3" xfId="35378"/>
    <cellStyle name="Total 2 3 2 2 2 5 4" xfId="35379"/>
    <cellStyle name="Total 2 3 2 2 2 5 5" xfId="35380"/>
    <cellStyle name="Total 2 3 2 2 2 5 6" xfId="35381"/>
    <cellStyle name="Total 2 3 2 2 2 6" xfId="35382"/>
    <cellStyle name="Total 2 3 2 2 2 6 2" xfId="35383"/>
    <cellStyle name="Total 2 3 2 2 2 6 3" xfId="35384"/>
    <cellStyle name="Total 2 3 2 2 2 6 4" xfId="35385"/>
    <cellStyle name="Total 2 3 2 2 2 6 5" xfId="35386"/>
    <cellStyle name="Total 2 3 2 2 2 6 6" xfId="35387"/>
    <cellStyle name="Total 2 3 2 2 2 7" xfId="35388"/>
    <cellStyle name="Total 2 3 2 2 2 8" xfId="35389"/>
    <cellStyle name="Total 2 3 2 2 2 9" xfId="35390"/>
    <cellStyle name="Total 2 3 2 2 3" xfId="35391"/>
    <cellStyle name="Total 2 3 2 2 3 10" xfId="35392"/>
    <cellStyle name="Total 2 3 2 2 3 2" xfId="35393"/>
    <cellStyle name="Total 2 3 2 2 3 2 2" xfId="35394"/>
    <cellStyle name="Total 2 3 2 2 3 2 2 2" xfId="35395"/>
    <cellStyle name="Total 2 3 2 2 3 2 2 2 2" xfId="35396"/>
    <cellStyle name="Total 2 3 2 2 3 2 2 2 3" xfId="35397"/>
    <cellStyle name="Total 2 3 2 2 3 2 2 2 4" xfId="35398"/>
    <cellStyle name="Total 2 3 2 2 3 2 2 2 5" xfId="35399"/>
    <cellStyle name="Total 2 3 2 2 3 2 2 2 6" xfId="35400"/>
    <cellStyle name="Total 2 3 2 2 3 2 2 3" xfId="35401"/>
    <cellStyle name="Total 2 3 2 2 3 2 2 3 2" xfId="35402"/>
    <cellStyle name="Total 2 3 2 2 3 2 2 3 3" xfId="35403"/>
    <cellStyle name="Total 2 3 2 2 3 2 2 3 4" xfId="35404"/>
    <cellStyle name="Total 2 3 2 2 3 2 2 3 5" xfId="35405"/>
    <cellStyle name="Total 2 3 2 2 3 2 2 3 6" xfId="35406"/>
    <cellStyle name="Total 2 3 2 2 3 2 2 4" xfId="35407"/>
    <cellStyle name="Total 2 3 2 2 3 2 2 5" xfId="35408"/>
    <cellStyle name="Total 2 3 2 2 3 2 2 6" xfId="35409"/>
    <cellStyle name="Total 2 3 2 2 3 2 2 7" xfId="35410"/>
    <cellStyle name="Total 2 3 2 2 3 2 2 8" xfId="35411"/>
    <cellStyle name="Total 2 3 2 2 3 2 3" xfId="35412"/>
    <cellStyle name="Total 2 3 2 2 3 2 3 2" xfId="35413"/>
    <cellStyle name="Total 2 3 2 2 3 2 3 3" xfId="35414"/>
    <cellStyle name="Total 2 3 2 2 3 2 3 4" xfId="35415"/>
    <cellStyle name="Total 2 3 2 2 3 2 3 5" xfId="35416"/>
    <cellStyle name="Total 2 3 2 2 3 2 3 6" xfId="35417"/>
    <cellStyle name="Total 2 3 2 2 3 2 4" xfId="35418"/>
    <cellStyle name="Total 2 3 2 2 3 2 4 2" xfId="35419"/>
    <cellStyle name="Total 2 3 2 2 3 2 4 3" xfId="35420"/>
    <cellStyle name="Total 2 3 2 2 3 2 4 4" xfId="35421"/>
    <cellStyle name="Total 2 3 2 2 3 2 4 5" xfId="35422"/>
    <cellStyle name="Total 2 3 2 2 3 2 4 6" xfId="35423"/>
    <cellStyle name="Total 2 3 2 2 3 2 5" xfId="35424"/>
    <cellStyle name="Total 2 3 2 2 3 2 6" xfId="35425"/>
    <cellStyle name="Total 2 3 2 2 3 2 7" xfId="35426"/>
    <cellStyle name="Total 2 3 2 2 3 2 8" xfId="35427"/>
    <cellStyle name="Total 2 3 2 2 3 2 9" xfId="35428"/>
    <cellStyle name="Total 2 3 2 2 3 3" xfId="35429"/>
    <cellStyle name="Total 2 3 2 2 3 3 2" xfId="35430"/>
    <cellStyle name="Total 2 3 2 2 3 3 2 2" xfId="35431"/>
    <cellStyle name="Total 2 3 2 2 3 3 2 3" xfId="35432"/>
    <cellStyle name="Total 2 3 2 2 3 3 2 4" xfId="35433"/>
    <cellStyle name="Total 2 3 2 2 3 3 2 5" xfId="35434"/>
    <cellStyle name="Total 2 3 2 2 3 3 2 6" xfId="35435"/>
    <cellStyle name="Total 2 3 2 2 3 3 3" xfId="35436"/>
    <cellStyle name="Total 2 3 2 2 3 3 3 2" xfId="35437"/>
    <cellStyle name="Total 2 3 2 2 3 3 3 3" xfId="35438"/>
    <cellStyle name="Total 2 3 2 2 3 3 3 4" xfId="35439"/>
    <cellStyle name="Total 2 3 2 2 3 3 3 5" xfId="35440"/>
    <cellStyle name="Total 2 3 2 2 3 3 3 6" xfId="35441"/>
    <cellStyle name="Total 2 3 2 2 3 3 4" xfId="35442"/>
    <cellStyle name="Total 2 3 2 2 3 3 5" xfId="35443"/>
    <cellStyle name="Total 2 3 2 2 3 3 6" xfId="35444"/>
    <cellStyle name="Total 2 3 2 2 3 3 7" xfId="35445"/>
    <cellStyle name="Total 2 3 2 2 3 3 8" xfId="35446"/>
    <cellStyle name="Total 2 3 2 2 3 4" xfId="35447"/>
    <cellStyle name="Total 2 3 2 2 3 4 2" xfId="35448"/>
    <cellStyle name="Total 2 3 2 2 3 4 3" xfId="35449"/>
    <cellStyle name="Total 2 3 2 2 3 4 4" xfId="35450"/>
    <cellStyle name="Total 2 3 2 2 3 4 5" xfId="35451"/>
    <cellStyle name="Total 2 3 2 2 3 4 6" xfId="35452"/>
    <cellStyle name="Total 2 3 2 2 3 5" xfId="35453"/>
    <cellStyle name="Total 2 3 2 2 3 5 2" xfId="35454"/>
    <cellStyle name="Total 2 3 2 2 3 5 3" xfId="35455"/>
    <cellStyle name="Total 2 3 2 2 3 5 4" xfId="35456"/>
    <cellStyle name="Total 2 3 2 2 3 5 5" xfId="35457"/>
    <cellStyle name="Total 2 3 2 2 3 5 6" xfId="35458"/>
    <cellStyle name="Total 2 3 2 2 3 6" xfId="35459"/>
    <cellStyle name="Total 2 3 2 2 3 7" xfId="35460"/>
    <cellStyle name="Total 2 3 2 2 3 8" xfId="35461"/>
    <cellStyle name="Total 2 3 2 2 3 9" xfId="35462"/>
    <cellStyle name="Total 2 3 2 2 4" xfId="35463"/>
    <cellStyle name="Total 2 3 2 2 4 2" xfId="35464"/>
    <cellStyle name="Total 2 3 2 2 4 2 2" xfId="35465"/>
    <cellStyle name="Total 2 3 2 2 4 2 2 2" xfId="35466"/>
    <cellStyle name="Total 2 3 2 2 4 2 2 3" xfId="35467"/>
    <cellStyle name="Total 2 3 2 2 4 2 2 4" xfId="35468"/>
    <cellStyle name="Total 2 3 2 2 4 2 2 5" xfId="35469"/>
    <cellStyle name="Total 2 3 2 2 4 2 2 6" xfId="35470"/>
    <cellStyle name="Total 2 3 2 2 4 2 3" xfId="35471"/>
    <cellStyle name="Total 2 3 2 2 4 2 3 2" xfId="35472"/>
    <cellStyle name="Total 2 3 2 2 4 2 3 3" xfId="35473"/>
    <cellStyle name="Total 2 3 2 2 4 2 3 4" xfId="35474"/>
    <cellStyle name="Total 2 3 2 2 4 2 3 5" xfId="35475"/>
    <cellStyle name="Total 2 3 2 2 4 2 3 6" xfId="35476"/>
    <cellStyle name="Total 2 3 2 2 4 2 4" xfId="35477"/>
    <cellStyle name="Total 2 3 2 2 4 2 5" xfId="35478"/>
    <cellStyle name="Total 2 3 2 2 4 2 6" xfId="35479"/>
    <cellStyle name="Total 2 3 2 2 4 2 7" xfId="35480"/>
    <cellStyle name="Total 2 3 2 2 4 2 8" xfId="35481"/>
    <cellStyle name="Total 2 3 2 2 4 3" xfId="35482"/>
    <cellStyle name="Total 2 3 2 2 4 3 2" xfId="35483"/>
    <cellStyle name="Total 2 3 2 2 4 3 3" xfId="35484"/>
    <cellStyle name="Total 2 3 2 2 4 3 4" xfId="35485"/>
    <cellStyle name="Total 2 3 2 2 4 3 5" xfId="35486"/>
    <cellStyle name="Total 2 3 2 2 4 3 6" xfId="35487"/>
    <cellStyle name="Total 2 3 2 2 4 4" xfId="35488"/>
    <cellStyle name="Total 2 3 2 2 4 4 2" xfId="35489"/>
    <cellStyle name="Total 2 3 2 2 4 4 3" xfId="35490"/>
    <cellStyle name="Total 2 3 2 2 4 4 4" xfId="35491"/>
    <cellStyle name="Total 2 3 2 2 4 4 5" xfId="35492"/>
    <cellStyle name="Total 2 3 2 2 4 4 6" xfId="35493"/>
    <cellStyle name="Total 2 3 2 2 4 5" xfId="35494"/>
    <cellStyle name="Total 2 3 2 2 4 6" xfId="35495"/>
    <cellStyle name="Total 2 3 2 2 4 7" xfId="35496"/>
    <cellStyle name="Total 2 3 2 2 4 8" xfId="35497"/>
    <cellStyle name="Total 2 3 2 2 4 9" xfId="35498"/>
    <cellStyle name="Total 2 3 2 2 5" xfId="35499"/>
    <cellStyle name="Total 2 3 2 2 5 2" xfId="35500"/>
    <cellStyle name="Total 2 3 2 2 5 2 2" xfId="35501"/>
    <cellStyle name="Total 2 3 2 2 5 2 3" xfId="35502"/>
    <cellStyle name="Total 2 3 2 2 5 2 4" xfId="35503"/>
    <cellStyle name="Total 2 3 2 2 5 2 5" xfId="35504"/>
    <cellStyle name="Total 2 3 2 2 5 2 6" xfId="35505"/>
    <cellStyle name="Total 2 3 2 2 5 3" xfId="35506"/>
    <cellStyle name="Total 2 3 2 2 5 3 2" xfId="35507"/>
    <cellStyle name="Total 2 3 2 2 5 3 3" xfId="35508"/>
    <cellStyle name="Total 2 3 2 2 5 3 4" xfId="35509"/>
    <cellStyle name="Total 2 3 2 2 5 3 5" xfId="35510"/>
    <cellStyle name="Total 2 3 2 2 5 3 6" xfId="35511"/>
    <cellStyle name="Total 2 3 2 2 5 4" xfId="35512"/>
    <cellStyle name="Total 2 3 2 2 5 5" xfId="35513"/>
    <cellStyle name="Total 2 3 2 2 5 6" xfId="35514"/>
    <cellStyle name="Total 2 3 2 2 5 7" xfId="35515"/>
    <cellStyle name="Total 2 3 2 2 5 8" xfId="35516"/>
    <cellStyle name="Total 2 3 2 2 6" xfId="35517"/>
    <cellStyle name="Total 2 3 2 2 6 2" xfId="35518"/>
    <cellStyle name="Total 2 3 2 2 6 3" xfId="35519"/>
    <cellStyle name="Total 2 3 2 2 6 4" xfId="35520"/>
    <cellStyle name="Total 2 3 2 2 6 5" xfId="35521"/>
    <cellStyle name="Total 2 3 2 2 6 6" xfId="35522"/>
    <cellStyle name="Total 2 3 2 2 7" xfId="35523"/>
    <cellStyle name="Total 2 3 2 2 7 2" xfId="35524"/>
    <cellStyle name="Total 2 3 2 2 7 3" xfId="35525"/>
    <cellStyle name="Total 2 3 2 2 7 4" xfId="35526"/>
    <cellStyle name="Total 2 3 2 2 7 5" xfId="35527"/>
    <cellStyle name="Total 2 3 2 2 7 6" xfId="35528"/>
    <cellStyle name="Total 2 3 2 2 8" xfId="35529"/>
    <cellStyle name="Total 2 3 2 2 9" xfId="35530"/>
    <cellStyle name="Total 2 3 2 3" xfId="35531"/>
    <cellStyle name="Total 2 3 2 3 10" xfId="35532"/>
    <cellStyle name="Total 2 3 2 3 11" xfId="35533"/>
    <cellStyle name="Total 2 3 2 3 2" xfId="35534"/>
    <cellStyle name="Total 2 3 2 3 2 10" xfId="35535"/>
    <cellStyle name="Total 2 3 2 3 2 2" xfId="35536"/>
    <cellStyle name="Total 2 3 2 3 2 2 2" xfId="35537"/>
    <cellStyle name="Total 2 3 2 3 2 2 2 2" xfId="35538"/>
    <cellStyle name="Total 2 3 2 3 2 2 2 2 2" xfId="35539"/>
    <cellStyle name="Total 2 3 2 3 2 2 2 2 3" xfId="35540"/>
    <cellStyle name="Total 2 3 2 3 2 2 2 2 4" xfId="35541"/>
    <cellStyle name="Total 2 3 2 3 2 2 2 2 5" xfId="35542"/>
    <cellStyle name="Total 2 3 2 3 2 2 2 2 6" xfId="35543"/>
    <cellStyle name="Total 2 3 2 3 2 2 2 3" xfId="35544"/>
    <cellStyle name="Total 2 3 2 3 2 2 2 3 2" xfId="35545"/>
    <cellStyle name="Total 2 3 2 3 2 2 2 3 3" xfId="35546"/>
    <cellStyle name="Total 2 3 2 3 2 2 2 3 4" xfId="35547"/>
    <cellStyle name="Total 2 3 2 3 2 2 2 3 5" xfId="35548"/>
    <cellStyle name="Total 2 3 2 3 2 2 2 3 6" xfId="35549"/>
    <cellStyle name="Total 2 3 2 3 2 2 2 4" xfId="35550"/>
    <cellStyle name="Total 2 3 2 3 2 2 2 5" xfId="35551"/>
    <cellStyle name="Total 2 3 2 3 2 2 2 6" xfId="35552"/>
    <cellStyle name="Total 2 3 2 3 2 2 2 7" xfId="35553"/>
    <cellStyle name="Total 2 3 2 3 2 2 2 8" xfId="35554"/>
    <cellStyle name="Total 2 3 2 3 2 2 3" xfId="35555"/>
    <cellStyle name="Total 2 3 2 3 2 2 3 2" xfId="35556"/>
    <cellStyle name="Total 2 3 2 3 2 2 3 3" xfId="35557"/>
    <cellStyle name="Total 2 3 2 3 2 2 3 4" xfId="35558"/>
    <cellStyle name="Total 2 3 2 3 2 2 3 5" xfId="35559"/>
    <cellStyle name="Total 2 3 2 3 2 2 3 6" xfId="35560"/>
    <cellStyle name="Total 2 3 2 3 2 2 4" xfId="35561"/>
    <cellStyle name="Total 2 3 2 3 2 2 4 2" xfId="35562"/>
    <cellStyle name="Total 2 3 2 3 2 2 4 3" xfId="35563"/>
    <cellStyle name="Total 2 3 2 3 2 2 4 4" xfId="35564"/>
    <cellStyle name="Total 2 3 2 3 2 2 4 5" xfId="35565"/>
    <cellStyle name="Total 2 3 2 3 2 2 4 6" xfId="35566"/>
    <cellStyle name="Total 2 3 2 3 2 2 5" xfId="35567"/>
    <cellStyle name="Total 2 3 2 3 2 2 6" xfId="35568"/>
    <cellStyle name="Total 2 3 2 3 2 2 7" xfId="35569"/>
    <cellStyle name="Total 2 3 2 3 2 2 8" xfId="35570"/>
    <cellStyle name="Total 2 3 2 3 2 2 9" xfId="35571"/>
    <cellStyle name="Total 2 3 2 3 2 3" xfId="35572"/>
    <cellStyle name="Total 2 3 2 3 2 3 2" xfId="35573"/>
    <cellStyle name="Total 2 3 2 3 2 3 2 2" xfId="35574"/>
    <cellStyle name="Total 2 3 2 3 2 3 2 3" xfId="35575"/>
    <cellStyle name="Total 2 3 2 3 2 3 2 4" xfId="35576"/>
    <cellStyle name="Total 2 3 2 3 2 3 2 5" xfId="35577"/>
    <cellStyle name="Total 2 3 2 3 2 3 2 6" xfId="35578"/>
    <cellStyle name="Total 2 3 2 3 2 3 3" xfId="35579"/>
    <cellStyle name="Total 2 3 2 3 2 3 3 2" xfId="35580"/>
    <cellStyle name="Total 2 3 2 3 2 3 3 3" xfId="35581"/>
    <cellStyle name="Total 2 3 2 3 2 3 3 4" xfId="35582"/>
    <cellStyle name="Total 2 3 2 3 2 3 3 5" xfId="35583"/>
    <cellStyle name="Total 2 3 2 3 2 3 3 6" xfId="35584"/>
    <cellStyle name="Total 2 3 2 3 2 3 4" xfId="35585"/>
    <cellStyle name="Total 2 3 2 3 2 3 5" xfId="35586"/>
    <cellStyle name="Total 2 3 2 3 2 3 6" xfId="35587"/>
    <cellStyle name="Total 2 3 2 3 2 3 7" xfId="35588"/>
    <cellStyle name="Total 2 3 2 3 2 3 8" xfId="35589"/>
    <cellStyle name="Total 2 3 2 3 2 4" xfId="35590"/>
    <cellStyle name="Total 2 3 2 3 2 4 2" xfId="35591"/>
    <cellStyle name="Total 2 3 2 3 2 4 3" xfId="35592"/>
    <cellStyle name="Total 2 3 2 3 2 4 4" xfId="35593"/>
    <cellStyle name="Total 2 3 2 3 2 4 5" xfId="35594"/>
    <cellStyle name="Total 2 3 2 3 2 4 6" xfId="35595"/>
    <cellStyle name="Total 2 3 2 3 2 5" xfId="35596"/>
    <cellStyle name="Total 2 3 2 3 2 5 2" xfId="35597"/>
    <cellStyle name="Total 2 3 2 3 2 5 3" xfId="35598"/>
    <cellStyle name="Total 2 3 2 3 2 5 4" xfId="35599"/>
    <cellStyle name="Total 2 3 2 3 2 5 5" xfId="35600"/>
    <cellStyle name="Total 2 3 2 3 2 5 6" xfId="35601"/>
    <cellStyle name="Total 2 3 2 3 2 6" xfId="35602"/>
    <cellStyle name="Total 2 3 2 3 2 7" xfId="35603"/>
    <cellStyle name="Total 2 3 2 3 2 8" xfId="35604"/>
    <cellStyle name="Total 2 3 2 3 2 9" xfId="35605"/>
    <cellStyle name="Total 2 3 2 3 3" xfId="35606"/>
    <cellStyle name="Total 2 3 2 3 3 2" xfId="35607"/>
    <cellStyle name="Total 2 3 2 3 3 2 2" xfId="35608"/>
    <cellStyle name="Total 2 3 2 3 3 2 2 2" xfId="35609"/>
    <cellStyle name="Total 2 3 2 3 3 2 2 3" xfId="35610"/>
    <cellStyle name="Total 2 3 2 3 3 2 2 4" xfId="35611"/>
    <cellStyle name="Total 2 3 2 3 3 2 2 5" xfId="35612"/>
    <cellStyle name="Total 2 3 2 3 3 2 2 6" xfId="35613"/>
    <cellStyle name="Total 2 3 2 3 3 2 3" xfId="35614"/>
    <cellStyle name="Total 2 3 2 3 3 2 3 2" xfId="35615"/>
    <cellStyle name="Total 2 3 2 3 3 2 3 3" xfId="35616"/>
    <cellStyle name="Total 2 3 2 3 3 2 3 4" xfId="35617"/>
    <cellStyle name="Total 2 3 2 3 3 2 3 5" xfId="35618"/>
    <cellStyle name="Total 2 3 2 3 3 2 3 6" xfId="35619"/>
    <cellStyle name="Total 2 3 2 3 3 2 4" xfId="35620"/>
    <cellStyle name="Total 2 3 2 3 3 2 5" xfId="35621"/>
    <cellStyle name="Total 2 3 2 3 3 2 6" xfId="35622"/>
    <cellStyle name="Total 2 3 2 3 3 2 7" xfId="35623"/>
    <cellStyle name="Total 2 3 2 3 3 2 8" xfId="35624"/>
    <cellStyle name="Total 2 3 2 3 3 3" xfId="35625"/>
    <cellStyle name="Total 2 3 2 3 3 3 2" xfId="35626"/>
    <cellStyle name="Total 2 3 2 3 3 3 3" xfId="35627"/>
    <cellStyle name="Total 2 3 2 3 3 3 4" xfId="35628"/>
    <cellStyle name="Total 2 3 2 3 3 3 5" xfId="35629"/>
    <cellStyle name="Total 2 3 2 3 3 3 6" xfId="35630"/>
    <cellStyle name="Total 2 3 2 3 3 4" xfId="35631"/>
    <cellStyle name="Total 2 3 2 3 3 4 2" xfId="35632"/>
    <cellStyle name="Total 2 3 2 3 3 4 3" xfId="35633"/>
    <cellStyle name="Total 2 3 2 3 3 4 4" xfId="35634"/>
    <cellStyle name="Total 2 3 2 3 3 4 5" xfId="35635"/>
    <cellStyle name="Total 2 3 2 3 3 4 6" xfId="35636"/>
    <cellStyle name="Total 2 3 2 3 3 5" xfId="35637"/>
    <cellStyle name="Total 2 3 2 3 3 6" xfId="35638"/>
    <cellStyle name="Total 2 3 2 3 3 7" xfId="35639"/>
    <cellStyle name="Total 2 3 2 3 3 8" xfId="35640"/>
    <cellStyle name="Total 2 3 2 3 3 9" xfId="35641"/>
    <cellStyle name="Total 2 3 2 3 4" xfId="35642"/>
    <cellStyle name="Total 2 3 2 3 4 2" xfId="35643"/>
    <cellStyle name="Total 2 3 2 3 4 2 2" xfId="35644"/>
    <cellStyle name="Total 2 3 2 3 4 2 3" xfId="35645"/>
    <cellStyle name="Total 2 3 2 3 4 2 4" xfId="35646"/>
    <cellStyle name="Total 2 3 2 3 4 2 5" xfId="35647"/>
    <cellStyle name="Total 2 3 2 3 4 2 6" xfId="35648"/>
    <cellStyle name="Total 2 3 2 3 4 3" xfId="35649"/>
    <cellStyle name="Total 2 3 2 3 4 3 2" xfId="35650"/>
    <cellStyle name="Total 2 3 2 3 4 3 3" xfId="35651"/>
    <cellStyle name="Total 2 3 2 3 4 3 4" xfId="35652"/>
    <cellStyle name="Total 2 3 2 3 4 3 5" xfId="35653"/>
    <cellStyle name="Total 2 3 2 3 4 3 6" xfId="35654"/>
    <cellStyle name="Total 2 3 2 3 4 4" xfId="35655"/>
    <cellStyle name="Total 2 3 2 3 4 5" xfId="35656"/>
    <cellStyle name="Total 2 3 2 3 4 6" xfId="35657"/>
    <cellStyle name="Total 2 3 2 3 4 7" xfId="35658"/>
    <cellStyle name="Total 2 3 2 3 4 8" xfId="35659"/>
    <cellStyle name="Total 2 3 2 3 5" xfId="35660"/>
    <cellStyle name="Total 2 3 2 3 5 2" xfId="35661"/>
    <cellStyle name="Total 2 3 2 3 5 3" xfId="35662"/>
    <cellStyle name="Total 2 3 2 3 5 4" xfId="35663"/>
    <cellStyle name="Total 2 3 2 3 5 5" xfId="35664"/>
    <cellStyle name="Total 2 3 2 3 5 6" xfId="35665"/>
    <cellStyle name="Total 2 3 2 3 6" xfId="35666"/>
    <cellStyle name="Total 2 3 2 3 6 2" xfId="35667"/>
    <cellStyle name="Total 2 3 2 3 6 3" xfId="35668"/>
    <cellStyle name="Total 2 3 2 3 6 4" xfId="35669"/>
    <cellStyle name="Total 2 3 2 3 6 5" xfId="35670"/>
    <cellStyle name="Total 2 3 2 3 6 6" xfId="35671"/>
    <cellStyle name="Total 2 3 2 3 7" xfId="35672"/>
    <cellStyle name="Total 2 3 2 3 8" xfId="35673"/>
    <cellStyle name="Total 2 3 2 3 9" xfId="35674"/>
    <cellStyle name="Total 2 3 2 4" xfId="35675"/>
    <cellStyle name="Total 2 3 2 4 10" xfId="35676"/>
    <cellStyle name="Total 2 3 2 4 2" xfId="35677"/>
    <cellStyle name="Total 2 3 2 4 2 2" xfId="35678"/>
    <cellStyle name="Total 2 3 2 4 2 2 2" xfId="35679"/>
    <cellStyle name="Total 2 3 2 4 2 2 2 2" xfId="35680"/>
    <cellStyle name="Total 2 3 2 4 2 2 2 3" xfId="35681"/>
    <cellStyle name="Total 2 3 2 4 2 2 2 4" xfId="35682"/>
    <cellStyle name="Total 2 3 2 4 2 2 2 5" xfId="35683"/>
    <cellStyle name="Total 2 3 2 4 2 2 2 6" xfId="35684"/>
    <cellStyle name="Total 2 3 2 4 2 2 3" xfId="35685"/>
    <cellStyle name="Total 2 3 2 4 2 2 3 2" xfId="35686"/>
    <cellStyle name="Total 2 3 2 4 2 2 3 3" xfId="35687"/>
    <cellStyle name="Total 2 3 2 4 2 2 3 4" xfId="35688"/>
    <cellStyle name="Total 2 3 2 4 2 2 3 5" xfId="35689"/>
    <cellStyle name="Total 2 3 2 4 2 2 3 6" xfId="35690"/>
    <cellStyle name="Total 2 3 2 4 2 2 4" xfId="35691"/>
    <cellStyle name="Total 2 3 2 4 2 2 5" xfId="35692"/>
    <cellStyle name="Total 2 3 2 4 2 2 6" xfId="35693"/>
    <cellStyle name="Total 2 3 2 4 2 2 7" xfId="35694"/>
    <cellStyle name="Total 2 3 2 4 2 2 8" xfId="35695"/>
    <cellStyle name="Total 2 3 2 4 2 3" xfId="35696"/>
    <cellStyle name="Total 2 3 2 4 2 3 2" xfId="35697"/>
    <cellStyle name="Total 2 3 2 4 2 3 3" xfId="35698"/>
    <cellStyle name="Total 2 3 2 4 2 3 4" xfId="35699"/>
    <cellStyle name="Total 2 3 2 4 2 3 5" xfId="35700"/>
    <cellStyle name="Total 2 3 2 4 2 3 6" xfId="35701"/>
    <cellStyle name="Total 2 3 2 4 2 4" xfId="35702"/>
    <cellStyle name="Total 2 3 2 4 2 4 2" xfId="35703"/>
    <cellStyle name="Total 2 3 2 4 2 4 3" xfId="35704"/>
    <cellStyle name="Total 2 3 2 4 2 4 4" xfId="35705"/>
    <cellStyle name="Total 2 3 2 4 2 4 5" xfId="35706"/>
    <cellStyle name="Total 2 3 2 4 2 4 6" xfId="35707"/>
    <cellStyle name="Total 2 3 2 4 2 5" xfId="35708"/>
    <cellStyle name="Total 2 3 2 4 2 6" xfId="35709"/>
    <cellStyle name="Total 2 3 2 4 2 7" xfId="35710"/>
    <cellStyle name="Total 2 3 2 4 2 8" xfId="35711"/>
    <cellStyle name="Total 2 3 2 4 2 9" xfId="35712"/>
    <cellStyle name="Total 2 3 2 4 3" xfId="35713"/>
    <cellStyle name="Total 2 3 2 4 3 2" xfId="35714"/>
    <cellStyle name="Total 2 3 2 4 3 2 2" xfId="35715"/>
    <cellStyle name="Total 2 3 2 4 3 2 3" xfId="35716"/>
    <cellStyle name="Total 2 3 2 4 3 2 4" xfId="35717"/>
    <cellStyle name="Total 2 3 2 4 3 2 5" xfId="35718"/>
    <cellStyle name="Total 2 3 2 4 3 2 6" xfId="35719"/>
    <cellStyle name="Total 2 3 2 4 3 3" xfId="35720"/>
    <cellStyle name="Total 2 3 2 4 3 3 2" xfId="35721"/>
    <cellStyle name="Total 2 3 2 4 3 3 3" xfId="35722"/>
    <cellStyle name="Total 2 3 2 4 3 3 4" xfId="35723"/>
    <cellStyle name="Total 2 3 2 4 3 3 5" xfId="35724"/>
    <cellStyle name="Total 2 3 2 4 3 3 6" xfId="35725"/>
    <cellStyle name="Total 2 3 2 4 3 4" xfId="35726"/>
    <cellStyle name="Total 2 3 2 4 3 5" xfId="35727"/>
    <cellStyle name="Total 2 3 2 4 3 6" xfId="35728"/>
    <cellStyle name="Total 2 3 2 4 3 7" xfId="35729"/>
    <cellStyle name="Total 2 3 2 4 3 8" xfId="35730"/>
    <cellStyle name="Total 2 3 2 4 4" xfId="35731"/>
    <cellStyle name="Total 2 3 2 4 4 2" xfId="35732"/>
    <cellStyle name="Total 2 3 2 4 4 3" xfId="35733"/>
    <cellStyle name="Total 2 3 2 4 4 4" xfId="35734"/>
    <cellStyle name="Total 2 3 2 4 4 5" xfId="35735"/>
    <cellStyle name="Total 2 3 2 4 4 6" xfId="35736"/>
    <cellStyle name="Total 2 3 2 4 5" xfId="35737"/>
    <cellStyle name="Total 2 3 2 4 5 2" xfId="35738"/>
    <cellStyle name="Total 2 3 2 4 5 3" xfId="35739"/>
    <cellStyle name="Total 2 3 2 4 5 4" xfId="35740"/>
    <cellStyle name="Total 2 3 2 4 5 5" xfId="35741"/>
    <cellStyle name="Total 2 3 2 4 5 6" xfId="35742"/>
    <cellStyle name="Total 2 3 2 4 6" xfId="35743"/>
    <cellStyle name="Total 2 3 2 4 7" xfId="35744"/>
    <cellStyle name="Total 2 3 2 4 8" xfId="35745"/>
    <cellStyle name="Total 2 3 2 4 9" xfId="35746"/>
    <cellStyle name="Total 2 3 2 5" xfId="35747"/>
    <cellStyle name="Total 2 3 2 5 2" xfId="35748"/>
    <cellStyle name="Total 2 3 2 5 2 2" xfId="35749"/>
    <cellStyle name="Total 2 3 2 5 2 2 2" xfId="35750"/>
    <cellStyle name="Total 2 3 2 5 2 2 3" xfId="35751"/>
    <cellStyle name="Total 2 3 2 5 2 2 4" xfId="35752"/>
    <cellStyle name="Total 2 3 2 5 2 2 5" xfId="35753"/>
    <cellStyle name="Total 2 3 2 5 2 2 6" xfId="35754"/>
    <cellStyle name="Total 2 3 2 5 2 3" xfId="35755"/>
    <cellStyle name="Total 2 3 2 5 2 3 2" xfId="35756"/>
    <cellStyle name="Total 2 3 2 5 2 3 3" xfId="35757"/>
    <cellStyle name="Total 2 3 2 5 2 3 4" xfId="35758"/>
    <cellStyle name="Total 2 3 2 5 2 3 5" xfId="35759"/>
    <cellStyle name="Total 2 3 2 5 2 3 6" xfId="35760"/>
    <cellStyle name="Total 2 3 2 5 2 4" xfId="35761"/>
    <cellStyle name="Total 2 3 2 5 2 5" xfId="35762"/>
    <cellStyle name="Total 2 3 2 5 2 6" xfId="35763"/>
    <cellStyle name="Total 2 3 2 5 2 7" xfId="35764"/>
    <cellStyle name="Total 2 3 2 5 2 8" xfId="35765"/>
    <cellStyle name="Total 2 3 2 5 3" xfId="35766"/>
    <cellStyle name="Total 2 3 2 5 3 2" xfId="35767"/>
    <cellStyle name="Total 2 3 2 5 3 3" xfId="35768"/>
    <cellStyle name="Total 2 3 2 5 3 4" xfId="35769"/>
    <cellStyle name="Total 2 3 2 5 3 5" xfId="35770"/>
    <cellStyle name="Total 2 3 2 5 3 6" xfId="35771"/>
    <cellStyle name="Total 2 3 2 5 4" xfId="35772"/>
    <cellStyle name="Total 2 3 2 5 4 2" xfId="35773"/>
    <cellStyle name="Total 2 3 2 5 4 3" xfId="35774"/>
    <cellStyle name="Total 2 3 2 5 4 4" xfId="35775"/>
    <cellStyle name="Total 2 3 2 5 4 5" xfId="35776"/>
    <cellStyle name="Total 2 3 2 5 4 6" xfId="35777"/>
    <cellStyle name="Total 2 3 2 5 5" xfId="35778"/>
    <cellStyle name="Total 2 3 2 5 6" xfId="35779"/>
    <cellStyle name="Total 2 3 2 5 7" xfId="35780"/>
    <cellStyle name="Total 2 3 2 5 8" xfId="35781"/>
    <cellStyle name="Total 2 3 2 5 9" xfId="35782"/>
    <cellStyle name="Total 2 3 2 6" xfId="35783"/>
    <cellStyle name="Total 2 3 2 6 2" xfId="35784"/>
    <cellStyle name="Total 2 3 2 6 2 2" xfId="35785"/>
    <cellStyle name="Total 2 3 2 6 2 3" xfId="35786"/>
    <cellStyle name="Total 2 3 2 6 2 4" xfId="35787"/>
    <cellStyle name="Total 2 3 2 6 2 5" xfId="35788"/>
    <cellStyle name="Total 2 3 2 6 2 6" xfId="35789"/>
    <cellStyle name="Total 2 3 2 6 3" xfId="35790"/>
    <cellStyle name="Total 2 3 2 6 3 2" xfId="35791"/>
    <cellStyle name="Total 2 3 2 6 3 3" xfId="35792"/>
    <cellStyle name="Total 2 3 2 6 3 4" xfId="35793"/>
    <cellStyle name="Total 2 3 2 6 3 5" xfId="35794"/>
    <cellStyle name="Total 2 3 2 6 3 6" xfId="35795"/>
    <cellStyle name="Total 2 3 2 6 4" xfId="35796"/>
    <cellStyle name="Total 2 3 2 6 5" xfId="35797"/>
    <cellStyle name="Total 2 3 2 6 6" xfId="35798"/>
    <cellStyle name="Total 2 3 2 6 7" xfId="35799"/>
    <cellStyle name="Total 2 3 2 6 8" xfId="35800"/>
    <cellStyle name="Total 2 3 2 7" xfId="35801"/>
    <cellStyle name="Total 2 3 2 7 2" xfId="35802"/>
    <cellStyle name="Total 2 3 2 7 3" xfId="35803"/>
    <cellStyle name="Total 2 3 2 7 4" xfId="35804"/>
    <cellStyle name="Total 2 3 2 7 5" xfId="35805"/>
    <cellStyle name="Total 2 3 2 7 6" xfId="35806"/>
    <cellStyle name="Total 2 3 2 8" xfId="35807"/>
    <cellStyle name="Total 2 3 2 8 2" xfId="35808"/>
    <cellStyle name="Total 2 3 2 8 3" xfId="35809"/>
    <cellStyle name="Total 2 3 2 8 4" xfId="35810"/>
    <cellStyle name="Total 2 3 2 8 5" xfId="35811"/>
    <cellStyle name="Total 2 3 2 8 6" xfId="35812"/>
    <cellStyle name="Total 2 3 2 9" xfId="35813"/>
    <cellStyle name="Total 2 3 3" xfId="35814"/>
    <cellStyle name="Total 2 3 3 10" xfId="35815"/>
    <cellStyle name="Total 2 3 3 11" xfId="35816"/>
    <cellStyle name="Total 2 3 3 12" xfId="35817"/>
    <cellStyle name="Total 2 3 3 2" xfId="35818"/>
    <cellStyle name="Total 2 3 3 2 10" xfId="35819"/>
    <cellStyle name="Total 2 3 3 2 11" xfId="35820"/>
    <cellStyle name="Total 2 3 3 2 2" xfId="35821"/>
    <cellStyle name="Total 2 3 3 2 2 10" xfId="35822"/>
    <cellStyle name="Total 2 3 3 2 2 2" xfId="35823"/>
    <cellStyle name="Total 2 3 3 2 2 2 2" xfId="35824"/>
    <cellStyle name="Total 2 3 3 2 2 2 2 2" xfId="35825"/>
    <cellStyle name="Total 2 3 3 2 2 2 2 2 2" xfId="35826"/>
    <cellStyle name="Total 2 3 3 2 2 2 2 2 3" xfId="35827"/>
    <cellStyle name="Total 2 3 3 2 2 2 2 2 4" xfId="35828"/>
    <cellStyle name="Total 2 3 3 2 2 2 2 2 5" xfId="35829"/>
    <cellStyle name="Total 2 3 3 2 2 2 2 2 6" xfId="35830"/>
    <cellStyle name="Total 2 3 3 2 2 2 2 3" xfId="35831"/>
    <cellStyle name="Total 2 3 3 2 2 2 2 3 2" xfId="35832"/>
    <cellStyle name="Total 2 3 3 2 2 2 2 3 3" xfId="35833"/>
    <cellStyle name="Total 2 3 3 2 2 2 2 3 4" xfId="35834"/>
    <cellStyle name="Total 2 3 3 2 2 2 2 3 5" xfId="35835"/>
    <cellStyle name="Total 2 3 3 2 2 2 2 3 6" xfId="35836"/>
    <cellStyle name="Total 2 3 3 2 2 2 2 4" xfId="35837"/>
    <cellStyle name="Total 2 3 3 2 2 2 2 5" xfId="35838"/>
    <cellStyle name="Total 2 3 3 2 2 2 2 6" xfId="35839"/>
    <cellStyle name="Total 2 3 3 2 2 2 2 7" xfId="35840"/>
    <cellStyle name="Total 2 3 3 2 2 2 2 8" xfId="35841"/>
    <cellStyle name="Total 2 3 3 2 2 2 3" xfId="35842"/>
    <cellStyle name="Total 2 3 3 2 2 2 3 2" xfId="35843"/>
    <cellStyle name="Total 2 3 3 2 2 2 3 3" xfId="35844"/>
    <cellStyle name="Total 2 3 3 2 2 2 3 4" xfId="35845"/>
    <cellStyle name="Total 2 3 3 2 2 2 3 5" xfId="35846"/>
    <cellStyle name="Total 2 3 3 2 2 2 3 6" xfId="35847"/>
    <cellStyle name="Total 2 3 3 2 2 2 4" xfId="35848"/>
    <cellStyle name="Total 2 3 3 2 2 2 4 2" xfId="35849"/>
    <cellStyle name="Total 2 3 3 2 2 2 4 3" xfId="35850"/>
    <cellStyle name="Total 2 3 3 2 2 2 4 4" xfId="35851"/>
    <cellStyle name="Total 2 3 3 2 2 2 4 5" xfId="35852"/>
    <cellStyle name="Total 2 3 3 2 2 2 4 6" xfId="35853"/>
    <cellStyle name="Total 2 3 3 2 2 2 5" xfId="35854"/>
    <cellStyle name="Total 2 3 3 2 2 2 6" xfId="35855"/>
    <cellStyle name="Total 2 3 3 2 2 2 7" xfId="35856"/>
    <cellStyle name="Total 2 3 3 2 2 2 8" xfId="35857"/>
    <cellStyle name="Total 2 3 3 2 2 2 9" xfId="35858"/>
    <cellStyle name="Total 2 3 3 2 2 3" xfId="35859"/>
    <cellStyle name="Total 2 3 3 2 2 3 2" xfId="35860"/>
    <cellStyle name="Total 2 3 3 2 2 3 2 2" xfId="35861"/>
    <cellStyle name="Total 2 3 3 2 2 3 2 3" xfId="35862"/>
    <cellStyle name="Total 2 3 3 2 2 3 2 4" xfId="35863"/>
    <cellStyle name="Total 2 3 3 2 2 3 2 5" xfId="35864"/>
    <cellStyle name="Total 2 3 3 2 2 3 2 6" xfId="35865"/>
    <cellStyle name="Total 2 3 3 2 2 3 3" xfId="35866"/>
    <cellStyle name="Total 2 3 3 2 2 3 3 2" xfId="35867"/>
    <cellStyle name="Total 2 3 3 2 2 3 3 3" xfId="35868"/>
    <cellStyle name="Total 2 3 3 2 2 3 3 4" xfId="35869"/>
    <cellStyle name="Total 2 3 3 2 2 3 3 5" xfId="35870"/>
    <cellStyle name="Total 2 3 3 2 2 3 3 6" xfId="35871"/>
    <cellStyle name="Total 2 3 3 2 2 3 4" xfId="35872"/>
    <cellStyle name="Total 2 3 3 2 2 3 5" xfId="35873"/>
    <cellStyle name="Total 2 3 3 2 2 3 6" xfId="35874"/>
    <cellStyle name="Total 2 3 3 2 2 3 7" xfId="35875"/>
    <cellStyle name="Total 2 3 3 2 2 3 8" xfId="35876"/>
    <cellStyle name="Total 2 3 3 2 2 4" xfId="35877"/>
    <cellStyle name="Total 2 3 3 2 2 4 2" xfId="35878"/>
    <cellStyle name="Total 2 3 3 2 2 4 3" xfId="35879"/>
    <cellStyle name="Total 2 3 3 2 2 4 4" xfId="35880"/>
    <cellStyle name="Total 2 3 3 2 2 4 5" xfId="35881"/>
    <cellStyle name="Total 2 3 3 2 2 4 6" xfId="35882"/>
    <cellStyle name="Total 2 3 3 2 2 5" xfId="35883"/>
    <cellStyle name="Total 2 3 3 2 2 5 2" xfId="35884"/>
    <cellStyle name="Total 2 3 3 2 2 5 3" xfId="35885"/>
    <cellStyle name="Total 2 3 3 2 2 5 4" xfId="35886"/>
    <cellStyle name="Total 2 3 3 2 2 5 5" xfId="35887"/>
    <cellStyle name="Total 2 3 3 2 2 5 6" xfId="35888"/>
    <cellStyle name="Total 2 3 3 2 2 6" xfId="35889"/>
    <cellStyle name="Total 2 3 3 2 2 7" xfId="35890"/>
    <cellStyle name="Total 2 3 3 2 2 8" xfId="35891"/>
    <cellStyle name="Total 2 3 3 2 2 9" xfId="35892"/>
    <cellStyle name="Total 2 3 3 2 3" xfId="35893"/>
    <cellStyle name="Total 2 3 3 2 3 2" xfId="35894"/>
    <cellStyle name="Total 2 3 3 2 3 2 2" xfId="35895"/>
    <cellStyle name="Total 2 3 3 2 3 2 2 2" xfId="35896"/>
    <cellStyle name="Total 2 3 3 2 3 2 2 3" xfId="35897"/>
    <cellStyle name="Total 2 3 3 2 3 2 2 4" xfId="35898"/>
    <cellStyle name="Total 2 3 3 2 3 2 2 5" xfId="35899"/>
    <cellStyle name="Total 2 3 3 2 3 2 2 6" xfId="35900"/>
    <cellStyle name="Total 2 3 3 2 3 2 3" xfId="35901"/>
    <cellStyle name="Total 2 3 3 2 3 2 3 2" xfId="35902"/>
    <cellStyle name="Total 2 3 3 2 3 2 3 3" xfId="35903"/>
    <cellStyle name="Total 2 3 3 2 3 2 3 4" xfId="35904"/>
    <cellStyle name="Total 2 3 3 2 3 2 3 5" xfId="35905"/>
    <cellStyle name="Total 2 3 3 2 3 2 3 6" xfId="35906"/>
    <cellStyle name="Total 2 3 3 2 3 2 4" xfId="35907"/>
    <cellStyle name="Total 2 3 3 2 3 2 5" xfId="35908"/>
    <cellStyle name="Total 2 3 3 2 3 2 6" xfId="35909"/>
    <cellStyle name="Total 2 3 3 2 3 2 7" xfId="35910"/>
    <cellStyle name="Total 2 3 3 2 3 2 8" xfId="35911"/>
    <cellStyle name="Total 2 3 3 2 3 3" xfId="35912"/>
    <cellStyle name="Total 2 3 3 2 3 3 2" xfId="35913"/>
    <cellStyle name="Total 2 3 3 2 3 3 3" xfId="35914"/>
    <cellStyle name="Total 2 3 3 2 3 3 4" xfId="35915"/>
    <cellStyle name="Total 2 3 3 2 3 3 5" xfId="35916"/>
    <cellStyle name="Total 2 3 3 2 3 3 6" xfId="35917"/>
    <cellStyle name="Total 2 3 3 2 3 4" xfId="35918"/>
    <cellStyle name="Total 2 3 3 2 3 4 2" xfId="35919"/>
    <cellStyle name="Total 2 3 3 2 3 4 3" xfId="35920"/>
    <cellStyle name="Total 2 3 3 2 3 4 4" xfId="35921"/>
    <cellStyle name="Total 2 3 3 2 3 4 5" xfId="35922"/>
    <cellStyle name="Total 2 3 3 2 3 4 6" xfId="35923"/>
    <cellStyle name="Total 2 3 3 2 3 5" xfId="35924"/>
    <cellStyle name="Total 2 3 3 2 3 6" xfId="35925"/>
    <cellStyle name="Total 2 3 3 2 3 7" xfId="35926"/>
    <cellStyle name="Total 2 3 3 2 3 8" xfId="35927"/>
    <cellStyle name="Total 2 3 3 2 3 9" xfId="35928"/>
    <cellStyle name="Total 2 3 3 2 4" xfId="35929"/>
    <cellStyle name="Total 2 3 3 2 4 2" xfId="35930"/>
    <cellStyle name="Total 2 3 3 2 4 2 2" xfId="35931"/>
    <cellStyle name="Total 2 3 3 2 4 2 3" xfId="35932"/>
    <cellStyle name="Total 2 3 3 2 4 2 4" xfId="35933"/>
    <cellStyle name="Total 2 3 3 2 4 2 5" xfId="35934"/>
    <cellStyle name="Total 2 3 3 2 4 2 6" xfId="35935"/>
    <cellStyle name="Total 2 3 3 2 4 3" xfId="35936"/>
    <cellStyle name="Total 2 3 3 2 4 3 2" xfId="35937"/>
    <cellStyle name="Total 2 3 3 2 4 3 3" xfId="35938"/>
    <cellStyle name="Total 2 3 3 2 4 3 4" xfId="35939"/>
    <cellStyle name="Total 2 3 3 2 4 3 5" xfId="35940"/>
    <cellStyle name="Total 2 3 3 2 4 3 6" xfId="35941"/>
    <cellStyle name="Total 2 3 3 2 4 4" xfId="35942"/>
    <cellStyle name="Total 2 3 3 2 4 5" xfId="35943"/>
    <cellStyle name="Total 2 3 3 2 4 6" xfId="35944"/>
    <cellStyle name="Total 2 3 3 2 4 7" xfId="35945"/>
    <cellStyle name="Total 2 3 3 2 4 8" xfId="35946"/>
    <cellStyle name="Total 2 3 3 2 5" xfId="35947"/>
    <cellStyle name="Total 2 3 3 2 5 2" xfId="35948"/>
    <cellStyle name="Total 2 3 3 2 5 3" xfId="35949"/>
    <cellStyle name="Total 2 3 3 2 5 4" xfId="35950"/>
    <cellStyle name="Total 2 3 3 2 5 5" xfId="35951"/>
    <cellStyle name="Total 2 3 3 2 5 6" xfId="35952"/>
    <cellStyle name="Total 2 3 3 2 6" xfId="35953"/>
    <cellStyle name="Total 2 3 3 2 6 2" xfId="35954"/>
    <cellStyle name="Total 2 3 3 2 6 3" xfId="35955"/>
    <cellStyle name="Total 2 3 3 2 6 4" xfId="35956"/>
    <cellStyle name="Total 2 3 3 2 6 5" xfId="35957"/>
    <cellStyle name="Total 2 3 3 2 6 6" xfId="35958"/>
    <cellStyle name="Total 2 3 3 2 7" xfId="35959"/>
    <cellStyle name="Total 2 3 3 2 8" xfId="35960"/>
    <cellStyle name="Total 2 3 3 2 9" xfId="35961"/>
    <cellStyle name="Total 2 3 3 3" xfId="35962"/>
    <cellStyle name="Total 2 3 3 3 10" xfId="35963"/>
    <cellStyle name="Total 2 3 3 3 2" xfId="35964"/>
    <cellStyle name="Total 2 3 3 3 2 2" xfId="35965"/>
    <cellStyle name="Total 2 3 3 3 2 2 2" xfId="35966"/>
    <cellStyle name="Total 2 3 3 3 2 2 2 2" xfId="35967"/>
    <cellStyle name="Total 2 3 3 3 2 2 2 3" xfId="35968"/>
    <cellStyle name="Total 2 3 3 3 2 2 2 4" xfId="35969"/>
    <cellStyle name="Total 2 3 3 3 2 2 2 5" xfId="35970"/>
    <cellStyle name="Total 2 3 3 3 2 2 2 6" xfId="35971"/>
    <cellStyle name="Total 2 3 3 3 2 2 3" xfId="35972"/>
    <cellStyle name="Total 2 3 3 3 2 2 3 2" xfId="35973"/>
    <cellStyle name="Total 2 3 3 3 2 2 3 3" xfId="35974"/>
    <cellStyle name="Total 2 3 3 3 2 2 3 4" xfId="35975"/>
    <cellStyle name="Total 2 3 3 3 2 2 3 5" xfId="35976"/>
    <cellStyle name="Total 2 3 3 3 2 2 3 6" xfId="35977"/>
    <cellStyle name="Total 2 3 3 3 2 2 4" xfId="35978"/>
    <cellStyle name="Total 2 3 3 3 2 2 5" xfId="35979"/>
    <cellStyle name="Total 2 3 3 3 2 2 6" xfId="35980"/>
    <cellStyle name="Total 2 3 3 3 2 2 7" xfId="35981"/>
    <cellStyle name="Total 2 3 3 3 2 2 8" xfId="35982"/>
    <cellStyle name="Total 2 3 3 3 2 3" xfId="35983"/>
    <cellStyle name="Total 2 3 3 3 2 3 2" xfId="35984"/>
    <cellStyle name="Total 2 3 3 3 2 3 3" xfId="35985"/>
    <cellStyle name="Total 2 3 3 3 2 3 4" xfId="35986"/>
    <cellStyle name="Total 2 3 3 3 2 3 5" xfId="35987"/>
    <cellStyle name="Total 2 3 3 3 2 3 6" xfId="35988"/>
    <cellStyle name="Total 2 3 3 3 2 4" xfId="35989"/>
    <cellStyle name="Total 2 3 3 3 2 4 2" xfId="35990"/>
    <cellStyle name="Total 2 3 3 3 2 4 3" xfId="35991"/>
    <cellStyle name="Total 2 3 3 3 2 4 4" xfId="35992"/>
    <cellStyle name="Total 2 3 3 3 2 4 5" xfId="35993"/>
    <cellStyle name="Total 2 3 3 3 2 4 6" xfId="35994"/>
    <cellStyle name="Total 2 3 3 3 2 5" xfId="35995"/>
    <cellStyle name="Total 2 3 3 3 2 6" xfId="35996"/>
    <cellStyle name="Total 2 3 3 3 2 7" xfId="35997"/>
    <cellStyle name="Total 2 3 3 3 2 8" xfId="35998"/>
    <cellStyle name="Total 2 3 3 3 2 9" xfId="35999"/>
    <cellStyle name="Total 2 3 3 3 3" xfId="36000"/>
    <cellStyle name="Total 2 3 3 3 3 2" xfId="36001"/>
    <cellStyle name="Total 2 3 3 3 3 2 2" xfId="36002"/>
    <cellStyle name="Total 2 3 3 3 3 2 3" xfId="36003"/>
    <cellStyle name="Total 2 3 3 3 3 2 4" xfId="36004"/>
    <cellStyle name="Total 2 3 3 3 3 2 5" xfId="36005"/>
    <cellStyle name="Total 2 3 3 3 3 2 6" xfId="36006"/>
    <cellStyle name="Total 2 3 3 3 3 3" xfId="36007"/>
    <cellStyle name="Total 2 3 3 3 3 3 2" xfId="36008"/>
    <cellStyle name="Total 2 3 3 3 3 3 3" xfId="36009"/>
    <cellStyle name="Total 2 3 3 3 3 3 4" xfId="36010"/>
    <cellStyle name="Total 2 3 3 3 3 3 5" xfId="36011"/>
    <cellStyle name="Total 2 3 3 3 3 3 6" xfId="36012"/>
    <cellStyle name="Total 2 3 3 3 3 4" xfId="36013"/>
    <cellStyle name="Total 2 3 3 3 3 5" xfId="36014"/>
    <cellStyle name="Total 2 3 3 3 3 6" xfId="36015"/>
    <cellStyle name="Total 2 3 3 3 3 7" xfId="36016"/>
    <cellStyle name="Total 2 3 3 3 3 8" xfId="36017"/>
    <cellStyle name="Total 2 3 3 3 4" xfId="36018"/>
    <cellStyle name="Total 2 3 3 3 4 2" xfId="36019"/>
    <cellStyle name="Total 2 3 3 3 4 3" xfId="36020"/>
    <cellStyle name="Total 2 3 3 3 4 4" xfId="36021"/>
    <cellStyle name="Total 2 3 3 3 4 5" xfId="36022"/>
    <cellStyle name="Total 2 3 3 3 4 6" xfId="36023"/>
    <cellStyle name="Total 2 3 3 3 5" xfId="36024"/>
    <cellStyle name="Total 2 3 3 3 5 2" xfId="36025"/>
    <cellStyle name="Total 2 3 3 3 5 3" xfId="36026"/>
    <cellStyle name="Total 2 3 3 3 5 4" xfId="36027"/>
    <cellStyle name="Total 2 3 3 3 5 5" xfId="36028"/>
    <cellStyle name="Total 2 3 3 3 5 6" xfId="36029"/>
    <cellStyle name="Total 2 3 3 3 6" xfId="36030"/>
    <cellStyle name="Total 2 3 3 3 7" xfId="36031"/>
    <cellStyle name="Total 2 3 3 3 8" xfId="36032"/>
    <cellStyle name="Total 2 3 3 3 9" xfId="36033"/>
    <cellStyle name="Total 2 3 3 4" xfId="36034"/>
    <cellStyle name="Total 2 3 3 4 2" xfId="36035"/>
    <cellStyle name="Total 2 3 3 4 2 2" xfId="36036"/>
    <cellStyle name="Total 2 3 3 4 2 2 2" xfId="36037"/>
    <cellStyle name="Total 2 3 3 4 2 2 3" xfId="36038"/>
    <cellStyle name="Total 2 3 3 4 2 2 4" xfId="36039"/>
    <cellStyle name="Total 2 3 3 4 2 2 5" xfId="36040"/>
    <cellStyle name="Total 2 3 3 4 2 2 6" xfId="36041"/>
    <cellStyle name="Total 2 3 3 4 2 3" xfId="36042"/>
    <cellStyle name="Total 2 3 3 4 2 3 2" xfId="36043"/>
    <cellStyle name="Total 2 3 3 4 2 3 3" xfId="36044"/>
    <cellStyle name="Total 2 3 3 4 2 3 4" xfId="36045"/>
    <cellStyle name="Total 2 3 3 4 2 3 5" xfId="36046"/>
    <cellStyle name="Total 2 3 3 4 2 3 6" xfId="36047"/>
    <cellStyle name="Total 2 3 3 4 2 4" xfId="36048"/>
    <cellStyle name="Total 2 3 3 4 2 5" xfId="36049"/>
    <cellStyle name="Total 2 3 3 4 2 6" xfId="36050"/>
    <cellStyle name="Total 2 3 3 4 2 7" xfId="36051"/>
    <cellStyle name="Total 2 3 3 4 2 8" xfId="36052"/>
    <cellStyle name="Total 2 3 3 4 3" xfId="36053"/>
    <cellStyle name="Total 2 3 3 4 3 2" xfId="36054"/>
    <cellStyle name="Total 2 3 3 4 3 3" xfId="36055"/>
    <cellStyle name="Total 2 3 3 4 3 4" xfId="36056"/>
    <cellStyle name="Total 2 3 3 4 3 5" xfId="36057"/>
    <cellStyle name="Total 2 3 3 4 3 6" xfId="36058"/>
    <cellStyle name="Total 2 3 3 4 4" xfId="36059"/>
    <cellStyle name="Total 2 3 3 4 4 2" xfId="36060"/>
    <cellStyle name="Total 2 3 3 4 4 3" xfId="36061"/>
    <cellStyle name="Total 2 3 3 4 4 4" xfId="36062"/>
    <cellStyle name="Total 2 3 3 4 4 5" xfId="36063"/>
    <cellStyle name="Total 2 3 3 4 4 6" xfId="36064"/>
    <cellStyle name="Total 2 3 3 4 5" xfId="36065"/>
    <cellStyle name="Total 2 3 3 4 6" xfId="36066"/>
    <cellStyle name="Total 2 3 3 4 7" xfId="36067"/>
    <cellStyle name="Total 2 3 3 4 8" xfId="36068"/>
    <cellStyle name="Total 2 3 3 4 9" xfId="36069"/>
    <cellStyle name="Total 2 3 3 5" xfId="36070"/>
    <cellStyle name="Total 2 3 3 5 2" xfId="36071"/>
    <cellStyle name="Total 2 3 3 5 2 2" xfId="36072"/>
    <cellStyle name="Total 2 3 3 5 2 3" xfId="36073"/>
    <cellStyle name="Total 2 3 3 5 2 4" xfId="36074"/>
    <cellStyle name="Total 2 3 3 5 2 5" xfId="36075"/>
    <cellStyle name="Total 2 3 3 5 2 6" xfId="36076"/>
    <cellStyle name="Total 2 3 3 5 3" xfId="36077"/>
    <cellStyle name="Total 2 3 3 5 3 2" xfId="36078"/>
    <cellStyle name="Total 2 3 3 5 3 3" xfId="36079"/>
    <cellStyle name="Total 2 3 3 5 3 4" xfId="36080"/>
    <cellStyle name="Total 2 3 3 5 3 5" xfId="36081"/>
    <cellStyle name="Total 2 3 3 5 3 6" xfId="36082"/>
    <cellStyle name="Total 2 3 3 5 4" xfId="36083"/>
    <cellStyle name="Total 2 3 3 5 5" xfId="36084"/>
    <cellStyle name="Total 2 3 3 5 6" xfId="36085"/>
    <cellStyle name="Total 2 3 3 5 7" xfId="36086"/>
    <cellStyle name="Total 2 3 3 5 8" xfId="36087"/>
    <cellStyle name="Total 2 3 3 6" xfId="36088"/>
    <cellStyle name="Total 2 3 3 6 2" xfId="36089"/>
    <cellStyle name="Total 2 3 3 6 3" xfId="36090"/>
    <cellStyle name="Total 2 3 3 6 4" xfId="36091"/>
    <cellStyle name="Total 2 3 3 6 5" xfId="36092"/>
    <cellStyle name="Total 2 3 3 6 6" xfId="36093"/>
    <cellStyle name="Total 2 3 3 7" xfId="36094"/>
    <cellStyle name="Total 2 3 3 7 2" xfId="36095"/>
    <cellStyle name="Total 2 3 3 7 3" xfId="36096"/>
    <cellStyle name="Total 2 3 3 7 4" xfId="36097"/>
    <cellStyle name="Total 2 3 3 7 5" xfId="36098"/>
    <cellStyle name="Total 2 3 3 7 6" xfId="36099"/>
    <cellStyle name="Total 2 3 3 8" xfId="36100"/>
    <cellStyle name="Total 2 3 3 9" xfId="36101"/>
    <cellStyle name="Total 2 3 4" xfId="36102"/>
    <cellStyle name="Total 2 3 4 10" xfId="36103"/>
    <cellStyle name="Total 2 3 4 11" xfId="36104"/>
    <cellStyle name="Total 2 3 4 2" xfId="36105"/>
    <cellStyle name="Total 2 3 4 2 10" xfId="36106"/>
    <cellStyle name="Total 2 3 4 2 2" xfId="36107"/>
    <cellStyle name="Total 2 3 4 2 2 2" xfId="36108"/>
    <cellStyle name="Total 2 3 4 2 2 2 2" xfId="36109"/>
    <cellStyle name="Total 2 3 4 2 2 2 2 2" xfId="36110"/>
    <cellStyle name="Total 2 3 4 2 2 2 2 3" xfId="36111"/>
    <cellStyle name="Total 2 3 4 2 2 2 2 4" xfId="36112"/>
    <cellStyle name="Total 2 3 4 2 2 2 2 5" xfId="36113"/>
    <cellStyle name="Total 2 3 4 2 2 2 2 6" xfId="36114"/>
    <cellStyle name="Total 2 3 4 2 2 2 3" xfId="36115"/>
    <cellStyle name="Total 2 3 4 2 2 2 3 2" xfId="36116"/>
    <cellStyle name="Total 2 3 4 2 2 2 3 3" xfId="36117"/>
    <cellStyle name="Total 2 3 4 2 2 2 3 4" xfId="36118"/>
    <cellStyle name="Total 2 3 4 2 2 2 3 5" xfId="36119"/>
    <cellStyle name="Total 2 3 4 2 2 2 3 6" xfId="36120"/>
    <cellStyle name="Total 2 3 4 2 2 2 4" xfId="36121"/>
    <cellStyle name="Total 2 3 4 2 2 2 5" xfId="36122"/>
    <cellStyle name="Total 2 3 4 2 2 2 6" xfId="36123"/>
    <cellStyle name="Total 2 3 4 2 2 2 7" xfId="36124"/>
    <cellStyle name="Total 2 3 4 2 2 2 8" xfId="36125"/>
    <cellStyle name="Total 2 3 4 2 2 3" xfId="36126"/>
    <cellStyle name="Total 2 3 4 2 2 3 2" xfId="36127"/>
    <cellStyle name="Total 2 3 4 2 2 3 3" xfId="36128"/>
    <cellStyle name="Total 2 3 4 2 2 3 4" xfId="36129"/>
    <cellStyle name="Total 2 3 4 2 2 3 5" xfId="36130"/>
    <cellStyle name="Total 2 3 4 2 2 3 6" xfId="36131"/>
    <cellStyle name="Total 2 3 4 2 2 4" xfId="36132"/>
    <cellStyle name="Total 2 3 4 2 2 4 2" xfId="36133"/>
    <cellStyle name="Total 2 3 4 2 2 4 3" xfId="36134"/>
    <cellStyle name="Total 2 3 4 2 2 4 4" xfId="36135"/>
    <cellStyle name="Total 2 3 4 2 2 4 5" xfId="36136"/>
    <cellStyle name="Total 2 3 4 2 2 4 6" xfId="36137"/>
    <cellStyle name="Total 2 3 4 2 2 5" xfId="36138"/>
    <cellStyle name="Total 2 3 4 2 2 6" xfId="36139"/>
    <cellStyle name="Total 2 3 4 2 2 7" xfId="36140"/>
    <cellStyle name="Total 2 3 4 2 2 8" xfId="36141"/>
    <cellStyle name="Total 2 3 4 2 2 9" xfId="36142"/>
    <cellStyle name="Total 2 3 4 2 3" xfId="36143"/>
    <cellStyle name="Total 2 3 4 2 3 2" xfId="36144"/>
    <cellStyle name="Total 2 3 4 2 3 2 2" xfId="36145"/>
    <cellStyle name="Total 2 3 4 2 3 2 3" xfId="36146"/>
    <cellStyle name="Total 2 3 4 2 3 2 4" xfId="36147"/>
    <cellStyle name="Total 2 3 4 2 3 2 5" xfId="36148"/>
    <cellStyle name="Total 2 3 4 2 3 2 6" xfId="36149"/>
    <cellStyle name="Total 2 3 4 2 3 3" xfId="36150"/>
    <cellStyle name="Total 2 3 4 2 3 3 2" xfId="36151"/>
    <cellStyle name="Total 2 3 4 2 3 3 3" xfId="36152"/>
    <cellStyle name="Total 2 3 4 2 3 3 4" xfId="36153"/>
    <cellStyle name="Total 2 3 4 2 3 3 5" xfId="36154"/>
    <cellStyle name="Total 2 3 4 2 3 3 6" xfId="36155"/>
    <cellStyle name="Total 2 3 4 2 3 4" xfId="36156"/>
    <cellStyle name="Total 2 3 4 2 3 5" xfId="36157"/>
    <cellStyle name="Total 2 3 4 2 3 6" xfId="36158"/>
    <cellStyle name="Total 2 3 4 2 3 7" xfId="36159"/>
    <cellStyle name="Total 2 3 4 2 3 8" xfId="36160"/>
    <cellStyle name="Total 2 3 4 2 4" xfId="36161"/>
    <cellStyle name="Total 2 3 4 2 4 2" xfId="36162"/>
    <cellStyle name="Total 2 3 4 2 4 3" xfId="36163"/>
    <cellStyle name="Total 2 3 4 2 4 4" xfId="36164"/>
    <cellStyle name="Total 2 3 4 2 4 5" xfId="36165"/>
    <cellStyle name="Total 2 3 4 2 4 6" xfId="36166"/>
    <cellStyle name="Total 2 3 4 2 5" xfId="36167"/>
    <cellStyle name="Total 2 3 4 2 5 2" xfId="36168"/>
    <cellStyle name="Total 2 3 4 2 5 3" xfId="36169"/>
    <cellStyle name="Total 2 3 4 2 5 4" xfId="36170"/>
    <cellStyle name="Total 2 3 4 2 5 5" xfId="36171"/>
    <cellStyle name="Total 2 3 4 2 5 6" xfId="36172"/>
    <cellStyle name="Total 2 3 4 2 6" xfId="36173"/>
    <cellStyle name="Total 2 3 4 2 7" xfId="36174"/>
    <cellStyle name="Total 2 3 4 2 8" xfId="36175"/>
    <cellStyle name="Total 2 3 4 2 9" xfId="36176"/>
    <cellStyle name="Total 2 3 4 3" xfId="36177"/>
    <cellStyle name="Total 2 3 4 3 2" xfId="36178"/>
    <cellStyle name="Total 2 3 4 3 2 2" xfId="36179"/>
    <cellStyle name="Total 2 3 4 3 2 2 2" xfId="36180"/>
    <cellStyle name="Total 2 3 4 3 2 2 3" xfId="36181"/>
    <cellStyle name="Total 2 3 4 3 2 2 4" xfId="36182"/>
    <cellStyle name="Total 2 3 4 3 2 2 5" xfId="36183"/>
    <cellStyle name="Total 2 3 4 3 2 2 6" xfId="36184"/>
    <cellStyle name="Total 2 3 4 3 2 3" xfId="36185"/>
    <cellStyle name="Total 2 3 4 3 2 3 2" xfId="36186"/>
    <cellStyle name="Total 2 3 4 3 2 3 3" xfId="36187"/>
    <cellStyle name="Total 2 3 4 3 2 3 4" xfId="36188"/>
    <cellStyle name="Total 2 3 4 3 2 3 5" xfId="36189"/>
    <cellStyle name="Total 2 3 4 3 2 3 6" xfId="36190"/>
    <cellStyle name="Total 2 3 4 3 2 4" xfId="36191"/>
    <cellStyle name="Total 2 3 4 3 2 5" xfId="36192"/>
    <cellStyle name="Total 2 3 4 3 2 6" xfId="36193"/>
    <cellStyle name="Total 2 3 4 3 2 7" xfId="36194"/>
    <cellStyle name="Total 2 3 4 3 2 8" xfId="36195"/>
    <cellStyle name="Total 2 3 4 3 3" xfId="36196"/>
    <cellStyle name="Total 2 3 4 3 3 2" xfId="36197"/>
    <cellStyle name="Total 2 3 4 3 3 3" xfId="36198"/>
    <cellStyle name="Total 2 3 4 3 3 4" xfId="36199"/>
    <cellStyle name="Total 2 3 4 3 3 5" xfId="36200"/>
    <cellStyle name="Total 2 3 4 3 3 6" xfId="36201"/>
    <cellStyle name="Total 2 3 4 3 4" xfId="36202"/>
    <cellStyle name="Total 2 3 4 3 4 2" xfId="36203"/>
    <cellStyle name="Total 2 3 4 3 4 3" xfId="36204"/>
    <cellStyle name="Total 2 3 4 3 4 4" xfId="36205"/>
    <cellStyle name="Total 2 3 4 3 4 5" xfId="36206"/>
    <cellStyle name="Total 2 3 4 3 4 6" xfId="36207"/>
    <cellStyle name="Total 2 3 4 3 5" xfId="36208"/>
    <cellStyle name="Total 2 3 4 3 6" xfId="36209"/>
    <cellStyle name="Total 2 3 4 3 7" xfId="36210"/>
    <cellStyle name="Total 2 3 4 3 8" xfId="36211"/>
    <cellStyle name="Total 2 3 4 3 9" xfId="36212"/>
    <cellStyle name="Total 2 3 4 4" xfId="36213"/>
    <cellStyle name="Total 2 3 4 4 2" xfId="36214"/>
    <cellStyle name="Total 2 3 4 4 2 2" xfId="36215"/>
    <cellStyle name="Total 2 3 4 4 2 3" xfId="36216"/>
    <cellStyle name="Total 2 3 4 4 2 4" xfId="36217"/>
    <cellStyle name="Total 2 3 4 4 2 5" xfId="36218"/>
    <cellStyle name="Total 2 3 4 4 2 6" xfId="36219"/>
    <cellStyle name="Total 2 3 4 4 3" xfId="36220"/>
    <cellStyle name="Total 2 3 4 4 3 2" xfId="36221"/>
    <cellStyle name="Total 2 3 4 4 3 3" xfId="36222"/>
    <cellStyle name="Total 2 3 4 4 3 4" xfId="36223"/>
    <cellStyle name="Total 2 3 4 4 3 5" xfId="36224"/>
    <cellStyle name="Total 2 3 4 4 3 6" xfId="36225"/>
    <cellStyle name="Total 2 3 4 4 4" xfId="36226"/>
    <cellStyle name="Total 2 3 4 4 5" xfId="36227"/>
    <cellStyle name="Total 2 3 4 4 6" xfId="36228"/>
    <cellStyle name="Total 2 3 4 4 7" xfId="36229"/>
    <cellStyle name="Total 2 3 4 4 8" xfId="36230"/>
    <cellStyle name="Total 2 3 4 5" xfId="36231"/>
    <cellStyle name="Total 2 3 4 5 2" xfId="36232"/>
    <cellStyle name="Total 2 3 4 5 3" xfId="36233"/>
    <cellStyle name="Total 2 3 4 5 4" xfId="36234"/>
    <cellStyle name="Total 2 3 4 5 5" xfId="36235"/>
    <cellStyle name="Total 2 3 4 5 6" xfId="36236"/>
    <cellStyle name="Total 2 3 4 6" xfId="36237"/>
    <cellStyle name="Total 2 3 4 6 2" xfId="36238"/>
    <cellStyle name="Total 2 3 4 6 3" xfId="36239"/>
    <cellStyle name="Total 2 3 4 6 4" xfId="36240"/>
    <cellStyle name="Total 2 3 4 6 5" xfId="36241"/>
    <cellStyle name="Total 2 3 4 6 6" xfId="36242"/>
    <cellStyle name="Total 2 3 4 7" xfId="36243"/>
    <cellStyle name="Total 2 3 4 8" xfId="36244"/>
    <cellStyle name="Total 2 3 4 9" xfId="36245"/>
    <cellStyle name="Total 2 3 5" xfId="36246"/>
    <cellStyle name="Total 2 3 5 10" xfId="36247"/>
    <cellStyle name="Total 2 3 5 2" xfId="36248"/>
    <cellStyle name="Total 2 3 5 2 2" xfId="36249"/>
    <cellStyle name="Total 2 3 5 2 2 2" xfId="36250"/>
    <cellStyle name="Total 2 3 5 2 2 2 2" xfId="36251"/>
    <cellStyle name="Total 2 3 5 2 2 2 3" xfId="36252"/>
    <cellStyle name="Total 2 3 5 2 2 2 4" xfId="36253"/>
    <cellStyle name="Total 2 3 5 2 2 2 5" xfId="36254"/>
    <cellStyle name="Total 2 3 5 2 2 2 6" xfId="36255"/>
    <cellStyle name="Total 2 3 5 2 2 3" xfId="36256"/>
    <cellStyle name="Total 2 3 5 2 2 3 2" xfId="36257"/>
    <cellStyle name="Total 2 3 5 2 2 3 3" xfId="36258"/>
    <cellStyle name="Total 2 3 5 2 2 3 4" xfId="36259"/>
    <cellStyle name="Total 2 3 5 2 2 3 5" xfId="36260"/>
    <cellStyle name="Total 2 3 5 2 2 3 6" xfId="36261"/>
    <cellStyle name="Total 2 3 5 2 2 4" xfId="36262"/>
    <cellStyle name="Total 2 3 5 2 2 5" xfId="36263"/>
    <cellStyle name="Total 2 3 5 2 2 6" xfId="36264"/>
    <cellStyle name="Total 2 3 5 2 2 7" xfId="36265"/>
    <cellStyle name="Total 2 3 5 2 2 8" xfId="36266"/>
    <cellStyle name="Total 2 3 5 2 3" xfId="36267"/>
    <cellStyle name="Total 2 3 5 2 3 2" xfId="36268"/>
    <cellStyle name="Total 2 3 5 2 3 3" xfId="36269"/>
    <cellStyle name="Total 2 3 5 2 3 4" xfId="36270"/>
    <cellStyle name="Total 2 3 5 2 3 5" xfId="36271"/>
    <cellStyle name="Total 2 3 5 2 3 6" xfId="36272"/>
    <cellStyle name="Total 2 3 5 2 4" xfId="36273"/>
    <cellStyle name="Total 2 3 5 2 4 2" xfId="36274"/>
    <cellStyle name="Total 2 3 5 2 4 3" xfId="36275"/>
    <cellStyle name="Total 2 3 5 2 4 4" xfId="36276"/>
    <cellStyle name="Total 2 3 5 2 4 5" xfId="36277"/>
    <cellStyle name="Total 2 3 5 2 4 6" xfId="36278"/>
    <cellStyle name="Total 2 3 5 2 5" xfId="36279"/>
    <cellStyle name="Total 2 3 5 2 6" xfId="36280"/>
    <cellStyle name="Total 2 3 5 2 7" xfId="36281"/>
    <cellStyle name="Total 2 3 5 2 8" xfId="36282"/>
    <cellStyle name="Total 2 3 5 2 9" xfId="36283"/>
    <cellStyle name="Total 2 3 5 3" xfId="36284"/>
    <cellStyle name="Total 2 3 5 3 2" xfId="36285"/>
    <cellStyle name="Total 2 3 5 3 2 2" xfId="36286"/>
    <cellStyle name="Total 2 3 5 3 2 3" xfId="36287"/>
    <cellStyle name="Total 2 3 5 3 2 4" xfId="36288"/>
    <cellStyle name="Total 2 3 5 3 2 5" xfId="36289"/>
    <cellStyle name="Total 2 3 5 3 2 6" xfId="36290"/>
    <cellStyle name="Total 2 3 5 3 3" xfId="36291"/>
    <cellStyle name="Total 2 3 5 3 3 2" xfId="36292"/>
    <cellStyle name="Total 2 3 5 3 3 3" xfId="36293"/>
    <cellStyle name="Total 2 3 5 3 3 4" xfId="36294"/>
    <cellStyle name="Total 2 3 5 3 3 5" xfId="36295"/>
    <cellStyle name="Total 2 3 5 3 3 6" xfId="36296"/>
    <cellStyle name="Total 2 3 5 3 4" xfId="36297"/>
    <cellStyle name="Total 2 3 5 3 5" xfId="36298"/>
    <cellStyle name="Total 2 3 5 3 6" xfId="36299"/>
    <cellStyle name="Total 2 3 5 3 7" xfId="36300"/>
    <cellStyle name="Total 2 3 5 3 8" xfId="36301"/>
    <cellStyle name="Total 2 3 5 4" xfId="36302"/>
    <cellStyle name="Total 2 3 5 4 2" xfId="36303"/>
    <cellStyle name="Total 2 3 5 4 3" xfId="36304"/>
    <cellStyle name="Total 2 3 5 4 4" xfId="36305"/>
    <cellStyle name="Total 2 3 5 4 5" xfId="36306"/>
    <cellStyle name="Total 2 3 5 4 6" xfId="36307"/>
    <cellStyle name="Total 2 3 5 5" xfId="36308"/>
    <cellStyle name="Total 2 3 5 5 2" xfId="36309"/>
    <cellStyle name="Total 2 3 5 5 3" xfId="36310"/>
    <cellStyle name="Total 2 3 5 5 4" xfId="36311"/>
    <cellStyle name="Total 2 3 5 5 5" xfId="36312"/>
    <cellStyle name="Total 2 3 5 5 6" xfId="36313"/>
    <cellStyle name="Total 2 3 5 6" xfId="36314"/>
    <cellStyle name="Total 2 3 5 7" xfId="36315"/>
    <cellStyle name="Total 2 3 5 8" xfId="36316"/>
    <cellStyle name="Total 2 3 5 9" xfId="36317"/>
    <cellStyle name="Total 2 3 6" xfId="36318"/>
    <cellStyle name="Total 2 3 6 2" xfId="36319"/>
    <cellStyle name="Total 2 3 6 2 2" xfId="36320"/>
    <cellStyle name="Total 2 3 6 2 2 2" xfId="36321"/>
    <cellStyle name="Total 2 3 6 2 2 3" xfId="36322"/>
    <cellStyle name="Total 2 3 6 2 2 4" xfId="36323"/>
    <cellStyle name="Total 2 3 6 2 2 5" xfId="36324"/>
    <cellStyle name="Total 2 3 6 2 2 6" xfId="36325"/>
    <cellStyle name="Total 2 3 6 2 3" xfId="36326"/>
    <cellStyle name="Total 2 3 6 2 3 2" xfId="36327"/>
    <cellStyle name="Total 2 3 6 2 3 3" xfId="36328"/>
    <cellStyle name="Total 2 3 6 2 3 4" xfId="36329"/>
    <cellStyle name="Total 2 3 6 2 3 5" xfId="36330"/>
    <cellStyle name="Total 2 3 6 2 3 6" xfId="36331"/>
    <cellStyle name="Total 2 3 6 2 4" xfId="36332"/>
    <cellStyle name="Total 2 3 6 2 5" xfId="36333"/>
    <cellStyle name="Total 2 3 6 2 6" xfId="36334"/>
    <cellStyle name="Total 2 3 6 2 7" xfId="36335"/>
    <cellStyle name="Total 2 3 6 2 8" xfId="36336"/>
    <cellStyle name="Total 2 3 6 3" xfId="36337"/>
    <cellStyle name="Total 2 3 6 3 2" xfId="36338"/>
    <cellStyle name="Total 2 3 6 3 3" xfId="36339"/>
    <cellStyle name="Total 2 3 6 3 4" xfId="36340"/>
    <cellStyle name="Total 2 3 6 3 5" xfId="36341"/>
    <cellStyle name="Total 2 3 6 3 6" xfId="36342"/>
    <cellStyle name="Total 2 3 6 4" xfId="36343"/>
    <cellStyle name="Total 2 3 6 4 2" xfId="36344"/>
    <cellStyle name="Total 2 3 6 4 3" xfId="36345"/>
    <cellStyle name="Total 2 3 6 4 4" xfId="36346"/>
    <cellStyle name="Total 2 3 6 4 5" xfId="36347"/>
    <cellStyle name="Total 2 3 6 4 6" xfId="36348"/>
    <cellStyle name="Total 2 3 6 5" xfId="36349"/>
    <cellStyle name="Total 2 3 6 6" xfId="36350"/>
    <cellStyle name="Total 2 3 6 7" xfId="36351"/>
    <cellStyle name="Total 2 3 6 8" xfId="36352"/>
    <cellStyle name="Total 2 3 6 9" xfId="36353"/>
    <cellStyle name="Total 2 3 7" xfId="36354"/>
    <cellStyle name="Total 2 3 7 2" xfId="36355"/>
    <cellStyle name="Total 2 3 7 2 2" xfId="36356"/>
    <cellStyle name="Total 2 3 7 2 3" xfId="36357"/>
    <cellStyle name="Total 2 3 7 2 4" xfId="36358"/>
    <cellStyle name="Total 2 3 7 2 5" xfId="36359"/>
    <cellStyle name="Total 2 3 7 2 6" xfId="36360"/>
    <cellStyle name="Total 2 3 7 3" xfId="36361"/>
    <cellStyle name="Total 2 3 7 3 2" xfId="36362"/>
    <cellStyle name="Total 2 3 7 3 3" xfId="36363"/>
    <cellStyle name="Total 2 3 7 3 4" xfId="36364"/>
    <cellStyle name="Total 2 3 7 3 5" xfId="36365"/>
    <cellStyle name="Total 2 3 7 3 6" xfId="36366"/>
    <cellStyle name="Total 2 3 7 4" xfId="36367"/>
    <cellStyle name="Total 2 3 7 5" xfId="36368"/>
    <cellStyle name="Total 2 3 7 6" xfId="36369"/>
    <cellStyle name="Total 2 3 7 7" xfId="36370"/>
    <cellStyle name="Total 2 3 7 8" xfId="36371"/>
    <cellStyle name="Total 2 3 8" xfId="36372"/>
    <cellStyle name="Total 2 3 8 2" xfId="36373"/>
    <cellStyle name="Total 2 3 8 3" xfId="36374"/>
    <cellStyle name="Total 2 3 8 4" xfId="36375"/>
    <cellStyle name="Total 2 3 8 5" xfId="36376"/>
    <cellStyle name="Total 2 3 8 6" xfId="36377"/>
    <cellStyle name="Total 2 3 9" xfId="36378"/>
    <cellStyle name="Total 2 3 9 2" xfId="36379"/>
    <cellStyle name="Total 2 3 9 3" xfId="36380"/>
    <cellStyle name="Total 2 3 9 4" xfId="36381"/>
    <cellStyle name="Total 2 3 9 5" xfId="36382"/>
    <cellStyle name="Total 2 3 9 6" xfId="36383"/>
    <cellStyle name="Total 2 4" xfId="36384"/>
    <cellStyle name="Total 2 4 10" xfId="36385"/>
    <cellStyle name="Total 2 4 11" xfId="36386"/>
    <cellStyle name="Total 2 4 12" xfId="36387"/>
    <cellStyle name="Total 2 4 13" xfId="36388"/>
    <cellStyle name="Total 2 4 2" xfId="36389"/>
    <cellStyle name="Total 2 4 2 10" xfId="36390"/>
    <cellStyle name="Total 2 4 2 11" xfId="36391"/>
    <cellStyle name="Total 2 4 2 12" xfId="36392"/>
    <cellStyle name="Total 2 4 2 2" xfId="36393"/>
    <cellStyle name="Total 2 4 2 2 10" xfId="36394"/>
    <cellStyle name="Total 2 4 2 2 11" xfId="36395"/>
    <cellStyle name="Total 2 4 2 2 2" xfId="36396"/>
    <cellStyle name="Total 2 4 2 2 2 10" xfId="36397"/>
    <cellStyle name="Total 2 4 2 2 2 2" xfId="36398"/>
    <cellStyle name="Total 2 4 2 2 2 2 2" xfId="36399"/>
    <cellStyle name="Total 2 4 2 2 2 2 2 2" xfId="36400"/>
    <cellStyle name="Total 2 4 2 2 2 2 2 2 2" xfId="36401"/>
    <cellStyle name="Total 2 4 2 2 2 2 2 2 3" xfId="36402"/>
    <cellStyle name="Total 2 4 2 2 2 2 2 2 4" xfId="36403"/>
    <cellStyle name="Total 2 4 2 2 2 2 2 2 5" xfId="36404"/>
    <cellStyle name="Total 2 4 2 2 2 2 2 2 6" xfId="36405"/>
    <cellStyle name="Total 2 4 2 2 2 2 2 3" xfId="36406"/>
    <cellStyle name="Total 2 4 2 2 2 2 2 3 2" xfId="36407"/>
    <cellStyle name="Total 2 4 2 2 2 2 2 3 3" xfId="36408"/>
    <cellStyle name="Total 2 4 2 2 2 2 2 3 4" xfId="36409"/>
    <cellStyle name="Total 2 4 2 2 2 2 2 3 5" xfId="36410"/>
    <cellStyle name="Total 2 4 2 2 2 2 2 3 6" xfId="36411"/>
    <cellStyle name="Total 2 4 2 2 2 2 2 4" xfId="36412"/>
    <cellStyle name="Total 2 4 2 2 2 2 2 5" xfId="36413"/>
    <cellStyle name="Total 2 4 2 2 2 2 2 6" xfId="36414"/>
    <cellStyle name="Total 2 4 2 2 2 2 2 7" xfId="36415"/>
    <cellStyle name="Total 2 4 2 2 2 2 2 8" xfId="36416"/>
    <cellStyle name="Total 2 4 2 2 2 2 3" xfId="36417"/>
    <cellStyle name="Total 2 4 2 2 2 2 3 2" xfId="36418"/>
    <cellStyle name="Total 2 4 2 2 2 2 3 3" xfId="36419"/>
    <cellStyle name="Total 2 4 2 2 2 2 3 4" xfId="36420"/>
    <cellStyle name="Total 2 4 2 2 2 2 3 5" xfId="36421"/>
    <cellStyle name="Total 2 4 2 2 2 2 3 6" xfId="36422"/>
    <cellStyle name="Total 2 4 2 2 2 2 4" xfId="36423"/>
    <cellStyle name="Total 2 4 2 2 2 2 4 2" xfId="36424"/>
    <cellStyle name="Total 2 4 2 2 2 2 4 3" xfId="36425"/>
    <cellStyle name="Total 2 4 2 2 2 2 4 4" xfId="36426"/>
    <cellStyle name="Total 2 4 2 2 2 2 4 5" xfId="36427"/>
    <cellStyle name="Total 2 4 2 2 2 2 4 6" xfId="36428"/>
    <cellStyle name="Total 2 4 2 2 2 2 5" xfId="36429"/>
    <cellStyle name="Total 2 4 2 2 2 2 6" xfId="36430"/>
    <cellStyle name="Total 2 4 2 2 2 2 7" xfId="36431"/>
    <cellStyle name="Total 2 4 2 2 2 2 8" xfId="36432"/>
    <cellStyle name="Total 2 4 2 2 2 2 9" xfId="36433"/>
    <cellStyle name="Total 2 4 2 2 2 3" xfId="36434"/>
    <cellStyle name="Total 2 4 2 2 2 3 2" xfId="36435"/>
    <cellStyle name="Total 2 4 2 2 2 3 2 2" xfId="36436"/>
    <cellStyle name="Total 2 4 2 2 2 3 2 3" xfId="36437"/>
    <cellStyle name="Total 2 4 2 2 2 3 2 4" xfId="36438"/>
    <cellStyle name="Total 2 4 2 2 2 3 2 5" xfId="36439"/>
    <cellStyle name="Total 2 4 2 2 2 3 2 6" xfId="36440"/>
    <cellStyle name="Total 2 4 2 2 2 3 3" xfId="36441"/>
    <cellStyle name="Total 2 4 2 2 2 3 3 2" xfId="36442"/>
    <cellStyle name="Total 2 4 2 2 2 3 3 3" xfId="36443"/>
    <cellStyle name="Total 2 4 2 2 2 3 3 4" xfId="36444"/>
    <cellStyle name="Total 2 4 2 2 2 3 3 5" xfId="36445"/>
    <cellStyle name="Total 2 4 2 2 2 3 3 6" xfId="36446"/>
    <cellStyle name="Total 2 4 2 2 2 3 4" xfId="36447"/>
    <cellStyle name="Total 2 4 2 2 2 3 5" xfId="36448"/>
    <cellStyle name="Total 2 4 2 2 2 3 6" xfId="36449"/>
    <cellStyle name="Total 2 4 2 2 2 3 7" xfId="36450"/>
    <cellStyle name="Total 2 4 2 2 2 3 8" xfId="36451"/>
    <cellStyle name="Total 2 4 2 2 2 4" xfId="36452"/>
    <cellStyle name="Total 2 4 2 2 2 4 2" xfId="36453"/>
    <cellStyle name="Total 2 4 2 2 2 4 3" xfId="36454"/>
    <cellStyle name="Total 2 4 2 2 2 4 4" xfId="36455"/>
    <cellStyle name="Total 2 4 2 2 2 4 5" xfId="36456"/>
    <cellStyle name="Total 2 4 2 2 2 4 6" xfId="36457"/>
    <cellStyle name="Total 2 4 2 2 2 5" xfId="36458"/>
    <cellStyle name="Total 2 4 2 2 2 5 2" xfId="36459"/>
    <cellStyle name="Total 2 4 2 2 2 5 3" xfId="36460"/>
    <cellStyle name="Total 2 4 2 2 2 5 4" xfId="36461"/>
    <cellStyle name="Total 2 4 2 2 2 5 5" xfId="36462"/>
    <cellStyle name="Total 2 4 2 2 2 5 6" xfId="36463"/>
    <cellStyle name="Total 2 4 2 2 2 6" xfId="36464"/>
    <cellStyle name="Total 2 4 2 2 2 7" xfId="36465"/>
    <cellStyle name="Total 2 4 2 2 2 8" xfId="36466"/>
    <cellStyle name="Total 2 4 2 2 2 9" xfId="36467"/>
    <cellStyle name="Total 2 4 2 2 3" xfId="36468"/>
    <cellStyle name="Total 2 4 2 2 3 2" xfId="36469"/>
    <cellStyle name="Total 2 4 2 2 3 2 2" xfId="36470"/>
    <cellStyle name="Total 2 4 2 2 3 2 2 2" xfId="36471"/>
    <cellStyle name="Total 2 4 2 2 3 2 2 3" xfId="36472"/>
    <cellStyle name="Total 2 4 2 2 3 2 2 4" xfId="36473"/>
    <cellStyle name="Total 2 4 2 2 3 2 2 5" xfId="36474"/>
    <cellStyle name="Total 2 4 2 2 3 2 2 6" xfId="36475"/>
    <cellStyle name="Total 2 4 2 2 3 2 3" xfId="36476"/>
    <cellStyle name="Total 2 4 2 2 3 2 3 2" xfId="36477"/>
    <cellStyle name="Total 2 4 2 2 3 2 3 3" xfId="36478"/>
    <cellStyle name="Total 2 4 2 2 3 2 3 4" xfId="36479"/>
    <cellStyle name="Total 2 4 2 2 3 2 3 5" xfId="36480"/>
    <cellStyle name="Total 2 4 2 2 3 2 3 6" xfId="36481"/>
    <cellStyle name="Total 2 4 2 2 3 2 4" xfId="36482"/>
    <cellStyle name="Total 2 4 2 2 3 2 5" xfId="36483"/>
    <cellStyle name="Total 2 4 2 2 3 2 6" xfId="36484"/>
    <cellStyle name="Total 2 4 2 2 3 2 7" xfId="36485"/>
    <cellStyle name="Total 2 4 2 2 3 2 8" xfId="36486"/>
    <cellStyle name="Total 2 4 2 2 3 3" xfId="36487"/>
    <cellStyle name="Total 2 4 2 2 3 3 2" xfId="36488"/>
    <cellStyle name="Total 2 4 2 2 3 3 3" xfId="36489"/>
    <cellStyle name="Total 2 4 2 2 3 3 4" xfId="36490"/>
    <cellStyle name="Total 2 4 2 2 3 3 5" xfId="36491"/>
    <cellStyle name="Total 2 4 2 2 3 3 6" xfId="36492"/>
    <cellStyle name="Total 2 4 2 2 3 4" xfId="36493"/>
    <cellStyle name="Total 2 4 2 2 3 4 2" xfId="36494"/>
    <cellStyle name="Total 2 4 2 2 3 4 3" xfId="36495"/>
    <cellStyle name="Total 2 4 2 2 3 4 4" xfId="36496"/>
    <cellStyle name="Total 2 4 2 2 3 4 5" xfId="36497"/>
    <cellStyle name="Total 2 4 2 2 3 4 6" xfId="36498"/>
    <cellStyle name="Total 2 4 2 2 3 5" xfId="36499"/>
    <cellStyle name="Total 2 4 2 2 3 6" xfId="36500"/>
    <cellStyle name="Total 2 4 2 2 3 7" xfId="36501"/>
    <cellStyle name="Total 2 4 2 2 3 8" xfId="36502"/>
    <cellStyle name="Total 2 4 2 2 3 9" xfId="36503"/>
    <cellStyle name="Total 2 4 2 2 4" xfId="36504"/>
    <cellStyle name="Total 2 4 2 2 4 2" xfId="36505"/>
    <cellStyle name="Total 2 4 2 2 4 2 2" xfId="36506"/>
    <cellStyle name="Total 2 4 2 2 4 2 3" xfId="36507"/>
    <cellStyle name="Total 2 4 2 2 4 2 4" xfId="36508"/>
    <cellStyle name="Total 2 4 2 2 4 2 5" xfId="36509"/>
    <cellStyle name="Total 2 4 2 2 4 2 6" xfId="36510"/>
    <cellStyle name="Total 2 4 2 2 4 3" xfId="36511"/>
    <cellStyle name="Total 2 4 2 2 4 3 2" xfId="36512"/>
    <cellStyle name="Total 2 4 2 2 4 3 3" xfId="36513"/>
    <cellStyle name="Total 2 4 2 2 4 3 4" xfId="36514"/>
    <cellStyle name="Total 2 4 2 2 4 3 5" xfId="36515"/>
    <cellStyle name="Total 2 4 2 2 4 3 6" xfId="36516"/>
    <cellStyle name="Total 2 4 2 2 4 4" xfId="36517"/>
    <cellStyle name="Total 2 4 2 2 4 5" xfId="36518"/>
    <cellStyle name="Total 2 4 2 2 4 6" xfId="36519"/>
    <cellStyle name="Total 2 4 2 2 4 7" xfId="36520"/>
    <cellStyle name="Total 2 4 2 2 4 8" xfId="36521"/>
    <cellStyle name="Total 2 4 2 2 5" xfId="36522"/>
    <cellStyle name="Total 2 4 2 2 5 2" xfId="36523"/>
    <cellStyle name="Total 2 4 2 2 5 3" xfId="36524"/>
    <cellStyle name="Total 2 4 2 2 5 4" xfId="36525"/>
    <cellStyle name="Total 2 4 2 2 5 5" xfId="36526"/>
    <cellStyle name="Total 2 4 2 2 5 6" xfId="36527"/>
    <cellStyle name="Total 2 4 2 2 6" xfId="36528"/>
    <cellStyle name="Total 2 4 2 2 6 2" xfId="36529"/>
    <cellStyle name="Total 2 4 2 2 6 3" xfId="36530"/>
    <cellStyle name="Total 2 4 2 2 6 4" xfId="36531"/>
    <cellStyle name="Total 2 4 2 2 6 5" xfId="36532"/>
    <cellStyle name="Total 2 4 2 2 6 6" xfId="36533"/>
    <cellStyle name="Total 2 4 2 2 7" xfId="36534"/>
    <cellStyle name="Total 2 4 2 2 8" xfId="36535"/>
    <cellStyle name="Total 2 4 2 2 9" xfId="36536"/>
    <cellStyle name="Total 2 4 2 3" xfId="36537"/>
    <cellStyle name="Total 2 4 2 3 10" xfId="36538"/>
    <cellStyle name="Total 2 4 2 3 2" xfId="36539"/>
    <cellStyle name="Total 2 4 2 3 2 2" xfId="36540"/>
    <cellStyle name="Total 2 4 2 3 2 2 2" xfId="36541"/>
    <cellStyle name="Total 2 4 2 3 2 2 2 2" xfId="36542"/>
    <cellStyle name="Total 2 4 2 3 2 2 2 3" xfId="36543"/>
    <cellStyle name="Total 2 4 2 3 2 2 2 4" xfId="36544"/>
    <cellStyle name="Total 2 4 2 3 2 2 2 5" xfId="36545"/>
    <cellStyle name="Total 2 4 2 3 2 2 2 6" xfId="36546"/>
    <cellStyle name="Total 2 4 2 3 2 2 3" xfId="36547"/>
    <cellStyle name="Total 2 4 2 3 2 2 3 2" xfId="36548"/>
    <cellStyle name="Total 2 4 2 3 2 2 3 3" xfId="36549"/>
    <cellStyle name="Total 2 4 2 3 2 2 3 4" xfId="36550"/>
    <cellStyle name="Total 2 4 2 3 2 2 3 5" xfId="36551"/>
    <cellStyle name="Total 2 4 2 3 2 2 3 6" xfId="36552"/>
    <cellStyle name="Total 2 4 2 3 2 2 4" xfId="36553"/>
    <cellStyle name="Total 2 4 2 3 2 2 5" xfId="36554"/>
    <cellStyle name="Total 2 4 2 3 2 2 6" xfId="36555"/>
    <cellStyle name="Total 2 4 2 3 2 2 7" xfId="36556"/>
    <cellStyle name="Total 2 4 2 3 2 2 8" xfId="36557"/>
    <cellStyle name="Total 2 4 2 3 2 3" xfId="36558"/>
    <cellStyle name="Total 2 4 2 3 2 3 2" xfId="36559"/>
    <cellStyle name="Total 2 4 2 3 2 3 3" xfId="36560"/>
    <cellStyle name="Total 2 4 2 3 2 3 4" xfId="36561"/>
    <cellStyle name="Total 2 4 2 3 2 3 5" xfId="36562"/>
    <cellStyle name="Total 2 4 2 3 2 3 6" xfId="36563"/>
    <cellStyle name="Total 2 4 2 3 2 4" xfId="36564"/>
    <cellStyle name="Total 2 4 2 3 2 4 2" xfId="36565"/>
    <cellStyle name="Total 2 4 2 3 2 4 3" xfId="36566"/>
    <cellStyle name="Total 2 4 2 3 2 4 4" xfId="36567"/>
    <cellStyle name="Total 2 4 2 3 2 4 5" xfId="36568"/>
    <cellStyle name="Total 2 4 2 3 2 4 6" xfId="36569"/>
    <cellStyle name="Total 2 4 2 3 2 5" xfId="36570"/>
    <cellStyle name="Total 2 4 2 3 2 6" xfId="36571"/>
    <cellStyle name="Total 2 4 2 3 2 7" xfId="36572"/>
    <cellStyle name="Total 2 4 2 3 2 8" xfId="36573"/>
    <cellStyle name="Total 2 4 2 3 2 9" xfId="36574"/>
    <cellStyle name="Total 2 4 2 3 3" xfId="36575"/>
    <cellStyle name="Total 2 4 2 3 3 2" xfId="36576"/>
    <cellStyle name="Total 2 4 2 3 3 2 2" xfId="36577"/>
    <cellStyle name="Total 2 4 2 3 3 2 3" xfId="36578"/>
    <cellStyle name="Total 2 4 2 3 3 2 4" xfId="36579"/>
    <cellStyle name="Total 2 4 2 3 3 2 5" xfId="36580"/>
    <cellStyle name="Total 2 4 2 3 3 2 6" xfId="36581"/>
    <cellStyle name="Total 2 4 2 3 3 3" xfId="36582"/>
    <cellStyle name="Total 2 4 2 3 3 3 2" xfId="36583"/>
    <cellStyle name="Total 2 4 2 3 3 3 3" xfId="36584"/>
    <cellStyle name="Total 2 4 2 3 3 3 4" xfId="36585"/>
    <cellStyle name="Total 2 4 2 3 3 3 5" xfId="36586"/>
    <cellStyle name="Total 2 4 2 3 3 3 6" xfId="36587"/>
    <cellStyle name="Total 2 4 2 3 3 4" xfId="36588"/>
    <cellStyle name="Total 2 4 2 3 3 5" xfId="36589"/>
    <cellStyle name="Total 2 4 2 3 3 6" xfId="36590"/>
    <cellStyle name="Total 2 4 2 3 3 7" xfId="36591"/>
    <cellStyle name="Total 2 4 2 3 3 8" xfId="36592"/>
    <cellStyle name="Total 2 4 2 3 4" xfId="36593"/>
    <cellStyle name="Total 2 4 2 3 4 2" xfId="36594"/>
    <cellStyle name="Total 2 4 2 3 4 3" xfId="36595"/>
    <cellStyle name="Total 2 4 2 3 4 4" xfId="36596"/>
    <cellStyle name="Total 2 4 2 3 4 5" xfId="36597"/>
    <cellStyle name="Total 2 4 2 3 4 6" xfId="36598"/>
    <cellStyle name="Total 2 4 2 3 5" xfId="36599"/>
    <cellStyle name="Total 2 4 2 3 5 2" xfId="36600"/>
    <cellStyle name="Total 2 4 2 3 5 3" xfId="36601"/>
    <cellStyle name="Total 2 4 2 3 5 4" xfId="36602"/>
    <cellStyle name="Total 2 4 2 3 5 5" xfId="36603"/>
    <cellStyle name="Total 2 4 2 3 5 6" xfId="36604"/>
    <cellStyle name="Total 2 4 2 3 6" xfId="36605"/>
    <cellStyle name="Total 2 4 2 3 7" xfId="36606"/>
    <cellStyle name="Total 2 4 2 3 8" xfId="36607"/>
    <cellStyle name="Total 2 4 2 3 9" xfId="36608"/>
    <cellStyle name="Total 2 4 2 4" xfId="36609"/>
    <cellStyle name="Total 2 4 2 4 2" xfId="36610"/>
    <cellStyle name="Total 2 4 2 4 2 2" xfId="36611"/>
    <cellStyle name="Total 2 4 2 4 2 2 2" xfId="36612"/>
    <cellStyle name="Total 2 4 2 4 2 2 3" xfId="36613"/>
    <cellStyle name="Total 2 4 2 4 2 2 4" xfId="36614"/>
    <cellStyle name="Total 2 4 2 4 2 2 5" xfId="36615"/>
    <cellStyle name="Total 2 4 2 4 2 2 6" xfId="36616"/>
    <cellStyle name="Total 2 4 2 4 2 3" xfId="36617"/>
    <cellStyle name="Total 2 4 2 4 2 3 2" xfId="36618"/>
    <cellStyle name="Total 2 4 2 4 2 3 3" xfId="36619"/>
    <cellStyle name="Total 2 4 2 4 2 3 4" xfId="36620"/>
    <cellStyle name="Total 2 4 2 4 2 3 5" xfId="36621"/>
    <cellStyle name="Total 2 4 2 4 2 3 6" xfId="36622"/>
    <cellStyle name="Total 2 4 2 4 2 4" xfId="36623"/>
    <cellStyle name="Total 2 4 2 4 2 5" xfId="36624"/>
    <cellStyle name="Total 2 4 2 4 2 6" xfId="36625"/>
    <cellStyle name="Total 2 4 2 4 2 7" xfId="36626"/>
    <cellStyle name="Total 2 4 2 4 2 8" xfId="36627"/>
    <cellStyle name="Total 2 4 2 4 3" xfId="36628"/>
    <cellStyle name="Total 2 4 2 4 3 2" xfId="36629"/>
    <cellStyle name="Total 2 4 2 4 3 3" xfId="36630"/>
    <cellStyle name="Total 2 4 2 4 3 4" xfId="36631"/>
    <cellStyle name="Total 2 4 2 4 3 5" xfId="36632"/>
    <cellStyle name="Total 2 4 2 4 3 6" xfId="36633"/>
    <cellStyle name="Total 2 4 2 4 4" xfId="36634"/>
    <cellStyle name="Total 2 4 2 4 4 2" xfId="36635"/>
    <cellStyle name="Total 2 4 2 4 4 3" xfId="36636"/>
    <cellStyle name="Total 2 4 2 4 4 4" xfId="36637"/>
    <cellStyle name="Total 2 4 2 4 4 5" xfId="36638"/>
    <cellStyle name="Total 2 4 2 4 4 6" xfId="36639"/>
    <cellStyle name="Total 2 4 2 4 5" xfId="36640"/>
    <cellStyle name="Total 2 4 2 4 6" xfId="36641"/>
    <cellStyle name="Total 2 4 2 4 7" xfId="36642"/>
    <cellStyle name="Total 2 4 2 4 8" xfId="36643"/>
    <cellStyle name="Total 2 4 2 4 9" xfId="36644"/>
    <cellStyle name="Total 2 4 2 5" xfId="36645"/>
    <cellStyle name="Total 2 4 2 5 2" xfId="36646"/>
    <cellStyle name="Total 2 4 2 5 2 2" xfId="36647"/>
    <cellStyle name="Total 2 4 2 5 2 3" xfId="36648"/>
    <cellStyle name="Total 2 4 2 5 2 4" xfId="36649"/>
    <cellStyle name="Total 2 4 2 5 2 5" xfId="36650"/>
    <cellStyle name="Total 2 4 2 5 2 6" xfId="36651"/>
    <cellStyle name="Total 2 4 2 5 3" xfId="36652"/>
    <cellStyle name="Total 2 4 2 5 3 2" xfId="36653"/>
    <cellStyle name="Total 2 4 2 5 3 3" xfId="36654"/>
    <cellStyle name="Total 2 4 2 5 3 4" xfId="36655"/>
    <cellStyle name="Total 2 4 2 5 3 5" xfId="36656"/>
    <cellStyle name="Total 2 4 2 5 3 6" xfId="36657"/>
    <cellStyle name="Total 2 4 2 5 4" xfId="36658"/>
    <cellStyle name="Total 2 4 2 5 5" xfId="36659"/>
    <cellStyle name="Total 2 4 2 5 6" xfId="36660"/>
    <cellStyle name="Total 2 4 2 5 7" xfId="36661"/>
    <cellStyle name="Total 2 4 2 5 8" xfId="36662"/>
    <cellStyle name="Total 2 4 2 6" xfId="36663"/>
    <cellStyle name="Total 2 4 2 6 2" xfId="36664"/>
    <cellStyle name="Total 2 4 2 6 3" xfId="36665"/>
    <cellStyle name="Total 2 4 2 6 4" xfId="36666"/>
    <cellStyle name="Total 2 4 2 6 5" xfId="36667"/>
    <cellStyle name="Total 2 4 2 6 6" xfId="36668"/>
    <cellStyle name="Total 2 4 2 7" xfId="36669"/>
    <cellStyle name="Total 2 4 2 7 2" xfId="36670"/>
    <cellStyle name="Total 2 4 2 7 3" xfId="36671"/>
    <cellStyle name="Total 2 4 2 7 4" xfId="36672"/>
    <cellStyle name="Total 2 4 2 7 5" xfId="36673"/>
    <cellStyle name="Total 2 4 2 7 6" xfId="36674"/>
    <cellStyle name="Total 2 4 2 8" xfId="36675"/>
    <cellStyle name="Total 2 4 2 9" xfId="36676"/>
    <cellStyle name="Total 2 4 3" xfId="36677"/>
    <cellStyle name="Total 2 4 3 10" xfId="36678"/>
    <cellStyle name="Total 2 4 3 11" xfId="36679"/>
    <cellStyle name="Total 2 4 3 2" xfId="36680"/>
    <cellStyle name="Total 2 4 3 2 10" xfId="36681"/>
    <cellStyle name="Total 2 4 3 2 2" xfId="36682"/>
    <cellStyle name="Total 2 4 3 2 2 2" xfId="36683"/>
    <cellStyle name="Total 2 4 3 2 2 2 2" xfId="36684"/>
    <cellStyle name="Total 2 4 3 2 2 2 2 2" xfId="36685"/>
    <cellStyle name="Total 2 4 3 2 2 2 2 3" xfId="36686"/>
    <cellStyle name="Total 2 4 3 2 2 2 2 4" xfId="36687"/>
    <cellStyle name="Total 2 4 3 2 2 2 2 5" xfId="36688"/>
    <cellStyle name="Total 2 4 3 2 2 2 2 6" xfId="36689"/>
    <cellStyle name="Total 2 4 3 2 2 2 3" xfId="36690"/>
    <cellStyle name="Total 2 4 3 2 2 2 3 2" xfId="36691"/>
    <cellStyle name="Total 2 4 3 2 2 2 3 3" xfId="36692"/>
    <cellStyle name="Total 2 4 3 2 2 2 3 4" xfId="36693"/>
    <cellStyle name="Total 2 4 3 2 2 2 3 5" xfId="36694"/>
    <cellStyle name="Total 2 4 3 2 2 2 3 6" xfId="36695"/>
    <cellStyle name="Total 2 4 3 2 2 2 4" xfId="36696"/>
    <cellStyle name="Total 2 4 3 2 2 2 5" xfId="36697"/>
    <cellStyle name="Total 2 4 3 2 2 2 6" xfId="36698"/>
    <cellStyle name="Total 2 4 3 2 2 2 7" xfId="36699"/>
    <cellStyle name="Total 2 4 3 2 2 2 8" xfId="36700"/>
    <cellStyle name="Total 2 4 3 2 2 3" xfId="36701"/>
    <cellStyle name="Total 2 4 3 2 2 3 2" xfId="36702"/>
    <cellStyle name="Total 2 4 3 2 2 3 3" xfId="36703"/>
    <cellStyle name="Total 2 4 3 2 2 3 4" xfId="36704"/>
    <cellStyle name="Total 2 4 3 2 2 3 5" xfId="36705"/>
    <cellStyle name="Total 2 4 3 2 2 3 6" xfId="36706"/>
    <cellStyle name="Total 2 4 3 2 2 4" xfId="36707"/>
    <cellStyle name="Total 2 4 3 2 2 4 2" xfId="36708"/>
    <cellStyle name="Total 2 4 3 2 2 4 3" xfId="36709"/>
    <cellStyle name="Total 2 4 3 2 2 4 4" xfId="36710"/>
    <cellStyle name="Total 2 4 3 2 2 4 5" xfId="36711"/>
    <cellStyle name="Total 2 4 3 2 2 4 6" xfId="36712"/>
    <cellStyle name="Total 2 4 3 2 2 5" xfId="36713"/>
    <cellStyle name="Total 2 4 3 2 2 6" xfId="36714"/>
    <cellStyle name="Total 2 4 3 2 2 7" xfId="36715"/>
    <cellStyle name="Total 2 4 3 2 2 8" xfId="36716"/>
    <cellStyle name="Total 2 4 3 2 2 9" xfId="36717"/>
    <cellStyle name="Total 2 4 3 2 3" xfId="36718"/>
    <cellStyle name="Total 2 4 3 2 3 2" xfId="36719"/>
    <cellStyle name="Total 2 4 3 2 3 2 2" xfId="36720"/>
    <cellStyle name="Total 2 4 3 2 3 2 3" xfId="36721"/>
    <cellStyle name="Total 2 4 3 2 3 2 4" xfId="36722"/>
    <cellStyle name="Total 2 4 3 2 3 2 5" xfId="36723"/>
    <cellStyle name="Total 2 4 3 2 3 2 6" xfId="36724"/>
    <cellStyle name="Total 2 4 3 2 3 3" xfId="36725"/>
    <cellStyle name="Total 2 4 3 2 3 3 2" xfId="36726"/>
    <cellStyle name="Total 2 4 3 2 3 3 3" xfId="36727"/>
    <cellStyle name="Total 2 4 3 2 3 3 4" xfId="36728"/>
    <cellStyle name="Total 2 4 3 2 3 3 5" xfId="36729"/>
    <cellStyle name="Total 2 4 3 2 3 3 6" xfId="36730"/>
    <cellStyle name="Total 2 4 3 2 3 4" xfId="36731"/>
    <cellStyle name="Total 2 4 3 2 3 5" xfId="36732"/>
    <cellStyle name="Total 2 4 3 2 3 6" xfId="36733"/>
    <cellStyle name="Total 2 4 3 2 3 7" xfId="36734"/>
    <cellStyle name="Total 2 4 3 2 3 8" xfId="36735"/>
    <cellStyle name="Total 2 4 3 2 4" xfId="36736"/>
    <cellStyle name="Total 2 4 3 2 4 2" xfId="36737"/>
    <cellStyle name="Total 2 4 3 2 4 3" xfId="36738"/>
    <cellStyle name="Total 2 4 3 2 4 4" xfId="36739"/>
    <cellStyle name="Total 2 4 3 2 4 5" xfId="36740"/>
    <cellStyle name="Total 2 4 3 2 4 6" xfId="36741"/>
    <cellStyle name="Total 2 4 3 2 5" xfId="36742"/>
    <cellStyle name="Total 2 4 3 2 5 2" xfId="36743"/>
    <cellStyle name="Total 2 4 3 2 5 3" xfId="36744"/>
    <cellStyle name="Total 2 4 3 2 5 4" xfId="36745"/>
    <cellStyle name="Total 2 4 3 2 5 5" xfId="36746"/>
    <cellStyle name="Total 2 4 3 2 5 6" xfId="36747"/>
    <cellStyle name="Total 2 4 3 2 6" xfId="36748"/>
    <cellStyle name="Total 2 4 3 2 7" xfId="36749"/>
    <cellStyle name="Total 2 4 3 2 8" xfId="36750"/>
    <cellStyle name="Total 2 4 3 2 9" xfId="36751"/>
    <cellStyle name="Total 2 4 3 3" xfId="36752"/>
    <cellStyle name="Total 2 4 3 3 2" xfId="36753"/>
    <cellStyle name="Total 2 4 3 3 2 2" xfId="36754"/>
    <cellStyle name="Total 2 4 3 3 2 2 2" xfId="36755"/>
    <cellStyle name="Total 2 4 3 3 2 2 3" xfId="36756"/>
    <cellStyle name="Total 2 4 3 3 2 2 4" xfId="36757"/>
    <cellStyle name="Total 2 4 3 3 2 2 5" xfId="36758"/>
    <cellStyle name="Total 2 4 3 3 2 2 6" xfId="36759"/>
    <cellStyle name="Total 2 4 3 3 2 3" xfId="36760"/>
    <cellStyle name="Total 2 4 3 3 2 3 2" xfId="36761"/>
    <cellStyle name="Total 2 4 3 3 2 3 3" xfId="36762"/>
    <cellStyle name="Total 2 4 3 3 2 3 4" xfId="36763"/>
    <cellStyle name="Total 2 4 3 3 2 3 5" xfId="36764"/>
    <cellStyle name="Total 2 4 3 3 2 3 6" xfId="36765"/>
    <cellStyle name="Total 2 4 3 3 2 4" xfId="36766"/>
    <cellStyle name="Total 2 4 3 3 2 5" xfId="36767"/>
    <cellStyle name="Total 2 4 3 3 2 6" xfId="36768"/>
    <cellStyle name="Total 2 4 3 3 2 7" xfId="36769"/>
    <cellStyle name="Total 2 4 3 3 2 8" xfId="36770"/>
    <cellStyle name="Total 2 4 3 3 3" xfId="36771"/>
    <cellStyle name="Total 2 4 3 3 3 2" xfId="36772"/>
    <cellStyle name="Total 2 4 3 3 3 3" xfId="36773"/>
    <cellStyle name="Total 2 4 3 3 3 4" xfId="36774"/>
    <cellStyle name="Total 2 4 3 3 3 5" xfId="36775"/>
    <cellStyle name="Total 2 4 3 3 3 6" xfId="36776"/>
    <cellStyle name="Total 2 4 3 3 4" xfId="36777"/>
    <cellStyle name="Total 2 4 3 3 4 2" xfId="36778"/>
    <cellStyle name="Total 2 4 3 3 4 3" xfId="36779"/>
    <cellStyle name="Total 2 4 3 3 4 4" xfId="36780"/>
    <cellStyle name="Total 2 4 3 3 4 5" xfId="36781"/>
    <cellStyle name="Total 2 4 3 3 4 6" xfId="36782"/>
    <cellStyle name="Total 2 4 3 3 5" xfId="36783"/>
    <cellStyle name="Total 2 4 3 3 6" xfId="36784"/>
    <cellStyle name="Total 2 4 3 3 7" xfId="36785"/>
    <cellStyle name="Total 2 4 3 3 8" xfId="36786"/>
    <cellStyle name="Total 2 4 3 3 9" xfId="36787"/>
    <cellStyle name="Total 2 4 3 4" xfId="36788"/>
    <cellStyle name="Total 2 4 3 4 2" xfId="36789"/>
    <cellStyle name="Total 2 4 3 4 2 2" xfId="36790"/>
    <cellStyle name="Total 2 4 3 4 2 3" xfId="36791"/>
    <cellStyle name="Total 2 4 3 4 2 4" xfId="36792"/>
    <cellStyle name="Total 2 4 3 4 2 5" xfId="36793"/>
    <cellStyle name="Total 2 4 3 4 2 6" xfId="36794"/>
    <cellStyle name="Total 2 4 3 4 3" xfId="36795"/>
    <cellStyle name="Total 2 4 3 4 3 2" xfId="36796"/>
    <cellStyle name="Total 2 4 3 4 3 3" xfId="36797"/>
    <cellStyle name="Total 2 4 3 4 3 4" xfId="36798"/>
    <cellStyle name="Total 2 4 3 4 3 5" xfId="36799"/>
    <cellStyle name="Total 2 4 3 4 3 6" xfId="36800"/>
    <cellStyle name="Total 2 4 3 4 4" xfId="36801"/>
    <cellStyle name="Total 2 4 3 4 5" xfId="36802"/>
    <cellStyle name="Total 2 4 3 4 6" xfId="36803"/>
    <cellStyle name="Total 2 4 3 4 7" xfId="36804"/>
    <cellStyle name="Total 2 4 3 4 8" xfId="36805"/>
    <cellStyle name="Total 2 4 3 5" xfId="36806"/>
    <cellStyle name="Total 2 4 3 5 2" xfId="36807"/>
    <cellStyle name="Total 2 4 3 5 3" xfId="36808"/>
    <cellStyle name="Total 2 4 3 5 4" xfId="36809"/>
    <cellStyle name="Total 2 4 3 5 5" xfId="36810"/>
    <cellStyle name="Total 2 4 3 5 6" xfId="36811"/>
    <cellStyle name="Total 2 4 3 6" xfId="36812"/>
    <cellStyle name="Total 2 4 3 6 2" xfId="36813"/>
    <cellStyle name="Total 2 4 3 6 3" xfId="36814"/>
    <cellStyle name="Total 2 4 3 6 4" xfId="36815"/>
    <cellStyle name="Total 2 4 3 6 5" xfId="36816"/>
    <cellStyle name="Total 2 4 3 6 6" xfId="36817"/>
    <cellStyle name="Total 2 4 3 7" xfId="36818"/>
    <cellStyle name="Total 2 4 3 8" xfId="36819"/>
    <cellStyle name="Total 2 4 3 9" xfId="36820"/>
    <cellStyle name="Total 2 4 4" xfId="36821"/>
    <cellStyle name="Total 2 4 4 10" xfId="36822"/>
    <cellStyle name="Total 2 4 4 2" xfId="36823"/>
    <cellStyle name="Total 2 4 4 2 2" xfId="36824"/>
    <cellStyle name="Total 2 4 4 2 2 2" xfId="36825"/>
    <cellStyle name="Total 2 4 4 2 2 2 2" xfId="36826"/>
    <cellStyle name="Total 2 4 4 2 2 2 3" xfId="36827"/>
    <cellStyle name="Total 2 4 4 2 2 2 4" xfId="36828"/>
    <cellStyle name="Total 2 4 4 2 2 2 5" xfId="36829"/>
    <cellStyle name="Total 2 4 4 2 2 2 6" xfId="36830"/>
    <cellStyle name="Total 2 4 4 2 2 3" xfId="36831"/>
    <cellStyle name="Total 2 4 4 2 2 3 2" xfId="36832"/>
    <cellStyle name="Total 2 4 4 2 2 3 3" xfId="36833"/>
    <cellStyle name="Total 2 4 4 2 2 3 4" xfId="36834"/>
    <cellStyle name="Total 2 4 4 2 2 3 5" xfId="36835"/>
    <cellStyle name="Total 2 4 4 2 2 3 6" xfId="36836"/>
    <cellStyle name="Total 2 4 4 2 2 4" xfId="36837"/>
    <cellStyle name="Total 2 4 4 2 2 5" xfId="36838"/>
    <cellStyle name="Total 2 4 4 2 2 6" xfId="36839"/>
    <cellStyle name="Total 2 4 4 2 2 7" xfId="36840"/>
    <cellStyle name="Total 2 4 4 2 2 8" xfId="36841"/>
    <cellStyle name="Total 2 4 4 2 3" xfId="36842"/>
    <cellStyle name="Total 2 4 4 2 3 2" xfId="36843"/>
    <cellStyle name="Total 2 4 4 2 3 3" xfId="36844"/>
    <cellStyle name="Total 2 4 4 2 3 4" xfId="36845"/>
    <cellStyle name="Total 2 4 4 2 3 5" xfId="36846"/>
    <cellStyle name="Total 2 4 4 2 3 6" xfId="36847"/>
    <cellStyle name="Total 2 4 4 2 4" xfId="36848"/>
    <cellStyle name="Total 2 4 4 2 4 2" xfId="36849"/>
    <cellStyle name="Total 2 4 4 2 4 3" xfId="36850"/>
    <cellStyle name="Total 2 4 4 2 4 4" xfId="36851"/>
    <cellStyle name="Total 2 4 4 2 4 5" xfId="36852"/>
    <cellStyle name="Total 2 4 4 2 4 6" xfId="36853"/>
    <cellStyle name="Total 2 4 4 2 5" xfId="36854"/>
    <cellStyle name="Total 2 4 4 2 6" xfId="36855"/>
    <cellStyle name="Total 2 4 4 2 7" xfId="36856"/>
    <cellStyle name="Total 2 4 4 2 8" xfId="36857"/>
    <cellStyle name="Total 2 4 4 2 9" xfId="36858"/>
    <cellStyle name="Total 2 4 4 3" xfId="36859"/>
    <cellStyle name="Total 2 4 4 3 2" xfId="36860"/>
    <cellStyle name="Total 2 4 4 3 2 2" xfId="36861"/>
    <cellStyle name="Total 2 4 4 3 2 3" xfId="36862"/>
    <cellStyle name="Total 2 4 4 3 2 4" xfId="36863"/>
    <cellStyle name="Total 2 4 4 3 2 5" xfId="36864"/>
    <cellStyle name="Total 2 4 4 3 2 6" xfId="36865"/>
    <cellStyle name="Total 2 4 4 3 3" xfId="36866"/>
    <cellStyle name="Total 2 4 4 3 3 2" xfId="36867"/>
    <cellStyle name="Total 2 4 4 3 3 3" xfId="36868"/>
    <cellStyle name="Total 2 4 4 3 3 4" xfId="36869"/>
    <cellStyle name="Total 2 4 4 3 3 5" xfId="36870"/>
    <cellStyle name="Total 2 4 4 3 3 6" xfId="36871"/>
    <cellStyle name="Total 2 4 4 3 4" xfId="36872"/>
    <cellStyle name="Total 2 4 4 3 5" xfId="36873"/>
    <cellStyle name="Total 2 4 4 3 6" xfId="36874"/>
    <cellStyle name="Total 2 4 4 3 7" xfId="36875"/>
    <cellStyle name="Total 2 4 4 3 8" xfId="36876"/>
    <cellStyle name="Total 2 4 4 4" xfId="36877"/>
    <cellStyle name="Total 2 4 4 4 2" xfId="36878"/>
    <cellStyle name="Total 2 4 4 4 3" xfId="36879"/>
    <cellStyle name="Total 2 4 4 4 4" xfId="36880"/>
    <cellStyle name="Total 2 4 4 4 5" xfId="36881"/>
    <cellStyle name="Total 2 4 4 4 6" xfId="36882"/>
    <cellStyle name="Total 2 4 4 5" xfId="36883"/>
    <cellStyle name="Total 2 4 4 5 2" xfId="36884"/>
    <cellStyle name="Total 2 4 4 5 3" xfId="36885"/>
    <cellStyle name="Total 2 4 4 5 4" xfId="36886"/>
    <cellStyle name="Total 2 4 4 5 5" xfId="36887"/>
    <cellStyle name="Total 2 4 4 5 6" xfId="36888"/>
    <cellStyle name="Total 2 4 4 6" xfId="36889"/>
    <cellStyle name="Total 2 4 4 7" xfId="36890"/>
    <cellStyle name="Total 2 4 4 8" xfId="36891"/>
    <cellStyle name="Total 2 4 4 9" xfId="36892"/>
    <cellStyle name="Total 2 4 5" xfId="36893"/>
    <cellStyle name="Total 2 4 5 2" xfId="36894"/>
    <cellStyle name="Total 2 4 5 2 2" xfId="36895"/>
    <cellStyle name="Total 2 4 5 2 2 2" xfId="36896"/>
    <cellStyle name="Total 2 4 5 2 2 3" xfId="36897"/>
    <cellStyle name="Total 2 4 5 2 2 4" xfId="36898"/>
    <cellStyle name="Total 2 4 5 2 2 5" xfId="36899"/>
    <cellStyle name="Total 2 4 5 2 2 6" xfId="36900"/>
    <cellStyle name="Total 2 4 5 2 3" xfId="36901"/>
    <cellStyle name="Total 2 4 5 2 3 2" xfId="36902"/>
    <cellStyle name="Total 2 4 5 2 3 3" xfId="36903"/>
    <cellStyle name="Total 2 4 5 2 3 4" xfId="36904"/>
    <cellStyle name="Total 2 4 5 2 3 5" xfId="36905"/>
    <cellStyle name="Total 2 4 5 2 3 6" xfId="36906"/>
    <cellStyle name="Total 2 4 5 2 4" xfId="36907"/>
    <cellStyle name="Total 2 4 5 2 5" xfId="36908"/>
    <cellStyle name="Total 2 4 5 2 6" xfId="36909"/>
    <cellStyle name="Total 2 4 5 2 7" xfId="36910"/>
    <cellStyle name="Total 2 4 5 2 8" xfId="36911"/>
    <cellStyle name="Total 2 4 5 3" xfId="36912"/>
    <cellStyle name="Total 2 4 5 3 2" xfId="36913"/>
    <cellStyle name="Total 2 4 5 3 3" xfId="36914"/>
    <cellStyle name="Total 2 4 5 3 4" xfId="36915"/>
    <cellStyle name="Total 2 4 5 3 5" xfId="36916"/>
    <cellStyle name="Total 2 4 5 3 6" xfId="36917"/>
    <cellStyle name="Total 2 4 5 4" xfId="36918"/>
    <cellStyle name="Total 2 4 5 4 2" xfId="36919"/>
    <cellStyle name="Total 2 4 5 4 3" xfId="36920"/>
    <cellStyle name="Total 2 4 5 4 4" xfId="36921"/>
    <cellStyle name="Total 2 4 5 4 5" xfId="36922"/>
    <cellStyle name="Total 2 4 5 4 6" xfId="36923"/>
    <cellStyle name="Total 2 4 5 5" xfId="36924"/>
    <cellStyle name="Total 2 4 5 6" xfId="36925"/>
    <cellStyle name="Total 2 4 5 7" xfId="36926"/>
    <cellStyle name="Total 2 4 5 8" xfId="36927"/>
    <cellStyle name="Total 2 4 5 9" xfId="36928"/>
    <cellStyle name="Total 2 4 6" xfId="36929"/>
    <cellStyle name="Total 2 4 6 2" xfId="36930"/>
    <cellStyle name="Total 2 4 6 2 2" xfId="36931"/>
    <cellStyle name="Total 2 4 6 2 3" xfId="36932"/>
    <cellStyle name="Total 2 4 6 2 4" xfId="36933"/>
    <cellStyle name="Total 2 4 6 2 5" xfId="36934"/>
    <cellStyle name="Total 2 4 6 2 6" xfId="36935"/>
    <cellStyle name="Total 2 4 6 3" xfId="36936"/>
    <cellStyle name="Total 2 4 6 3 2" xfId="36937"/>
    <cellStyle name="Total 2 4 6 3 3" xfId="36938"/>
    <cellStyle name="Total 2 4 6 3 4" xfId="36939"/>
    <cellStyle name="Total 2 4 6 3 5" xfId="36940"/>
    <cellStyle name="Total 2 4 6 3 6" xfId="36941"/>
    <cellStyle name="Total 2 4 6 4" xfId="36942"/>
    <cellStyle name="Total 2 4 6 5" xfId="36943"/>
    <cellStyle name="Total 2 4 6 6" xfId="36944"/>
    <cellStyle name="Total 2 4 6 7" xfId="36945"/>
    <cellStyle name="Total 2 4 6 8" xfId="36946"/>
    <cellStyle name="Total 2 4 7" xfId="36947"/>
    <cellStyle name="Total 2 4 7 2" xfId="36948"/>
    <cellStyle name="Total 2 4 7 3" xfId="36949"/>
    <cellStyle name="Total 2 4 7 4" xfId="36950"/>
    <cellStyle name="Total 2 4 7 5" xfId="36951"/>
    <cellStyle name="Total 2 4 7 6" xfId="36952"/>
    <cellStyle name="Total 2 4 8" xfId="36953"/>
    <cellStyle name="Total 2 4 8 2" xfId="36954"/>
    <cellStyle name="Total 2 4 8 3" xfId="36955"/>
    <cellStyle name="Total 2 4 8 4" xfId="36956"/>
    <cellStyle name="Total 2 4 8 5" xfId="36957"/>
    <cellStyle name="Total 2 4 8 6" xfId="36958"/>
    <cellStyle name="Total 2 4 9" xfId="36959"/>
    <cellStyle name="Total 2 5" xfId="36960"/>
    <cellStyle name="Total 2 5 10" xfId="36961"/>
    <cellStyle name="Total 2 5 11" xfId="36962"/>
    <cellStyle name="Total 2 5 12" xfId="36963"/>
    <cellStyle name="Total 2 5 2" xfId="36964"/>
    <cellStyle name="Total 2 5 2 10" xfId="36965"/>
    <cellStyle name="Total 2 5 2 11" xfId="36966"/>
    <cellStyle name="Total 2 5 2 2" xfId="36967"/>
    <cellStyle name="Total 2 5 2 2 10" xfId="36968"/>
    <cellStyle name="Total 2 5 2 2 2" xfId="36969"/>
    <cellStyle name="Total 2 5 2 2 2 2" xfId="36970"/>
    <cellStyle name="Total 2 5 2 2 2 2 2" xfId="36971"/>
    <cellStyle name="Total 2 5 2 2 2 2 2 2" xfId="36972"/>
    <cellStyle name="Total 2 5 2 2 2 2 2 3" xfId="36973"/>
    <cellStyle name="Total 2 5 2 2 2 2 2 4" xfId="36974"/>
    <cellStyle name="Total 2 5 2 2 2 2 2 5" xfId="36975"/>
    <cellStyle name="Total 2 5 2 2 2 2 2 6" xfId="36976"/>
    <cellStyle name="Total 2 5 2 2 2 2 3" xfId="36977"/>
    <cellStyle name="Total 2 5 2 2 2 2 3 2" xfId="36978"/>
    <cellStyle name="Total 2 5 2 2 2 2 3 3" xfId="36979"/>
    <cellStyle name="Total 2 5 2 2 2 2 3 4" xfId="36980"/>
    <cellStyle name="Total 2 5 2 2 2 2 3 5" xfId="36981"/>
    <cellStyle name="Total 2 5 2 2 2 2 3 6" xfId="36982"/>
    <cellStyle name="Total 2 5 2 2 2 2 4" xfId="36983"/>
    <cellStyle name="Total 2 5 2 2 2 2 5" xfId="36984"/>
    <cellStyle name="Total 2 5 2 2 2 2 6" xfId="36985"/>
    <cellStyle name="Total 2 5 2 2 2 2 7" xfId="36986"/>
    <cellStyle name="Total 2 5 2 2 2 2 8" xfId="36987"/>
    <cellStyle name="Total 2 5 2 2 2 3" xfId="36988"/>
    <cellStyle name="Total 2 5 2 2 2 3 2" xfId="36989"/>
    <cellStyle name="Total 2 5 2 2 2 3 3" xfId="36990"/>
    <cellStyle name="Total 2 5 2 2 2 3 4" xfId="36991"/>
    <cellStyle name="Total 2 5 2 2 2 3 5" xfId="36992"/>
    <cellStyle name="Total 2 5 2 2 2 3 6" xfId="36993"/>
    <cellStyle name="Total 2 5 2 2 2 4" xfId="36994"/>
    <cellStyle name="Total 2 5 2 2 2 4 2" xfId="36995"/>
    <cellStyle name="Total 2 5 2 2 2 4 3" xfId="36996"/>
    <cellStyle name="Total 2 5 2 2 2 4 4" xfId="36997"/>
    <cellStyle name="Total 2 5 2 2 2 4 5" xfId="36998"/>
    <cellStyle name="Total 2 5 2 2 2 4 6" xfId="36999"/>
    <cellStyle name="Total 2 5 2 2 2 5" xfId="37000"/>
    <cellStyle name="Total 2 5 2 2 2 6" xfId="37001"/>
    <cellStyle name="Total 2 5 2 2 2 7" xfId="37002"/>
    <cellStyle name="Total 2 5 2 2 2 8" xfId="37003"/>
    <cellStyle name="Total 2 5 2 2 2 9" xfId="37004"/>
    <cellStyle name="Total 2 5 2 2 3" xfId="37005"/>
    <cellStyle name="Total 2 5 2 2 3 2" xfId="37006"/>
    <cellStyle name="Total 2 5 2 2 3 2 2" xfId="37007"/>
    <cellStyle name="Total 2 5 2 2 3 2 3" xfId="37008"/>
    <cellStyle name="Total 2 5 2 2 3 2 4" xfId="37009"/>
    <cellStyle name="Total 2 5 2 2 3 2 5" xfId="37010"/>
    <cellStyle name="Total 2 5 2 2 3 2 6" xfId="37011"/>
    <cellStyle name="Total 2 5 2 2 3 3" xfId="37012"/>
    <cellStyle name="Total 2 5 2 2 3 3 2" xfId="37013"/>
    <cellStyle name="Total 2 5 2 2 3 3 3" xfId="37014"/>
    <cellStyle name="Total 2 5 2 2 3 3 4" xfId="37015"/>
    <cellStyle name="Total 2 5 2 2 3 3 5" xfId="37016"/>
    <cellStyle name="Total 2 5 2 2 3 3 6" xfId="37017"/>
    <cellStyle name="Total 2 5 2 2 3 4" xfId="37018"/>
    <cellStyle name="Total 2 5 2 2 3 5" xfId="37019"/>
    <cellStyle name="Total 2 5 2 2 3 6" xfId="37020"/>
    <cellStyle name="Total 2 5 2 2 3 7" xfId="37021"/>
    <cellStyle name="Total 2 5 2 2 3 8" xfId="37022"/>
    <cellStyle name="Total 2 5 2 2 4" xfId="37023"/>
    <cellStyle name="Total 2 5 2 2 4 2" xfId="37024"/>
    <cellStyle name="Total 2 5 2 2 4 3" xfId="37025"/>
    <cellStyle name="Total 2 5 2 2 4 4" xfId="37026"/>
    <cellStyle name="Total 2 5 2 2 4 5" xfId="37027"/>
    <cellStyle name="Total 2 5 2 2 4 6" xfId="37028"/>
    <cellStyle name="Total 2 5 2 2 5" xfId="37029"/>
    <cellStyle name="Total 2 5 2 2 5 2" xfId="37030"/>
    <cellStyle name="Total 2 5 2 2 5 3" xfId="37031"/>
    <cellStyle name="Total 2 5 2 2 5 4" xfId="37032"/>
    <cellStyle name="Total 2 5 2 2 5 5" xfId="37033"/>
    <cellStyle name="Total 2 5 2 2 5 6" xfId="37034"/>
    <cellStyle name="Total 2 5 2 2 6" xfId="37035"/>
    <cellStyle name="Total 2 5 2 2 7" xfId="37036"/>
    <cellStyle name="Total 2 5 2 2 8" xfId="37037"/>
    <cellStyle name="Total 2 5 2 2 9" xfId="37038"/>
    <cellStyle name="Total 2 5 2 3" xfId="37039"/>
    <cellStyle name="Total 2 5 2 3 2" xfId="37040"/>
    <cellStyle name="Total 2 5 2 3 2 2" xfId="37041"/>
    <cellStyle name="Total 2 5 2 3 2 2 2" xfId="37042"/>
    <cellStyle name="Total 2 5 2 3 2 2 3" xfId="37043"/>
    <cellStyle name="Total 2 5 2 3 2 2 4" xfId="37044"/>
    <cellStyle name="Total 2 5 2 3 2 2 5" xfId="37045"/>
    <cellStyle name="Total 2 5 2 3 2 2 6" xfId="37046"/>
    <cellStyle name="Total 2 5 2 3 2 3" xfId="37047"/>
    <cellStyle name="Total 2 5 2 3 2 3 2" xfId="37048"/>
    <cellStyle name="Total 2 5 2 3 2 3 3" xfId="37049"/>
    <cellStyle name="Total 2 5 2 3 2 3 4" xfId="37050"/>
    <cellStyle name="Total 2 5 2 3 2 3 5" xfId="37051"/>
    <cellStyle name="Total 2 5 2 3 2 3 6" xfId="37052"/>
    <cellStyle name="Total 2 5 2 3 2 4" xfId="37053"/>
    <cellStyle name="Total 2 5 2 3 2 5" xfId="37054"/>
    <cellStyle name="Total 2 5 2 3 2 6" xfId="37055"/>
    <cellStyle name="Total 2 5 2 3 2 7" xfId="37056"/>
    <cellStyle name="Total 2 5 2 3 2 8" xfId="37057"/>
    <cellStyle name="Total 2 5 2 3 3" xfId="37058"/>
    <cellStyle name="Total 2 5 2 3 3 2" xfId="37059"/>
    <cellStyle name="Total 2 5 2 3 3 3" xfId="37060"/>
    <cellStyle name="Total 2 5 2 3 3 4" xfId="37061"/>
    <cellStyle name="Total 2 5 2 3 3 5" xfId="37062"/>
    <cellStyle name="Total 2 5 2 3 3 6" xfId="37063"/>
    <cellStyle name="Total 2 5 2 3 4" xfId="37064"/>
    <cellStyle name="Total 2 5 2 3 4 2" xfId="37065"/>
    <cellStyle name="Total 2 5 2 3 4 3" xfId="37066"/>
    <cellStyle name="Total 2 5 2 3 4 4" xfId="37067"/>
    <cellStyle name="Total 2 5 2 3 4 5" xfId="37068"/>
    <cellStyle name="Total 2 5 2 3 4 6" xfId="37069"/>
    <cellStyle name="Total 2 5 2 3 5" xfId="37070"/>
    <cellStyle name="Total 2 5 2 3 6" xfId="37071"/>
    <cellStyle name="Total 2 5 2 3 7" xfId="37072"/>
    <cellStyle name="Total 2 5 2 3 8" xfId="37073"/>
    <cellStyle name="Total 2 5 2 3 9" xfId="37074"/>
    <cellStyle name="Total 2 5 2 4" xfId="37075"/>
    <cellStyle name="Total 2 5 2 4 2" xfId="37076"/>
    <cellStyle name="Total 2 5 2 4 2 2" xfId="37077"/>
    <cellStyle name="Total 2 5 2 4 2 3" xfId="37078"/>
    <cellStyle name="Total 2 5 2 4 2 4" xfId="37079"/>
    <cellStyle name="Total 2 5 2 4 2 5" xfId="37080"/>
    <cellStyle name="Total 2 5 2 4 2 6" xfId="37081"/>
    <cellStyle name="Total 2 5 2 4 3" xfId="37082"/>
    <cellStyle name="Total 2 5 2 4 3 2" xfId="37083"/>
    <cellStyle name="Total 2 5 2 4 3 3" xfId="37084"/>
    <cellStyle name="Total 2 5 2 4 3 4" xfId="37085"/>
    <cellStyle name="Total 2 5 2 4 3 5" xfId="37086"/>
    <cellStyle name="Total 2 5 2 4 3 6" xfId="37087"/>
    <cellStyle name="Total 2 5 2 4 4" xfId="37088"/>
    <cellStyle name="Total 2 5 2 4 5" xfId="37089"/>
    <cellStyle name="Total 2 5 2 4 6" xfId="37090"/>
    <cellStyle name="Total 2 5 2 4 7" xfId="37091"/>
    <cellStyle name="Total 2 5 2 4 8" xfId="37092"/>
    <cellStyle name="Total 2 5 2 5" xfId="37093"/>
    <cellStyle name="Total 2 5 2 5 2" xfId="37094"/>
    <cellStyle name="Total 2 5 2 5 3" xfId="37095"/>
    <cellStyle name="Total 2 5 2 5 4" xfId="37096"/>
    <cellStyle name="Total 2 5 2 5 5" xfId="37097"/>
    <cellStyle name="Total 2 5 2 5 6" xfId="37098"/>
    <cellStyle name="Total 2 5 2 6" xfId="37099"/>
    <cellStyle name="Total 2 5 2 6 2" xfId="37100"/>
    <cellStyle name="Total 2 5 2 6 3" xfId="37101"/>
    <cellStyle name="Total 2 5 2 6 4" xfId="37102"/>
    <cellStyle name="Total 2 5 2 6 5" xfId="37103"/>
    <cellStyle name="Total 2 5 2 6 6" xfId="37104"/>
    <cellStyle name="Total 2 5 2 7" xfId="37105"/>
    <cellStyle name="Total 2 5 2 8" xfId="37106"/>
    <cellStyle name="Total 2 5 2 9" xfId="37107"/>
    <cellStyle name="Total 2 5 3" xfId="37108"/>
    <cellStyle name="Total 2 5 3 10" xfId="37109"/>
    <cellStyle name="Total 2 5 3 2" xfId="37110"/>
    <cellStyle name="Total 2 5 3 2 2" xfId="37111"/>
    <cellStyle name="Total 2 5 3 2 2 2" xfId="37112"/>
    <cellStyle name="Total 2 5 3 2 2 2 2" xfId="37113"/>
    <cellStyle name="Total 2 5 3 2 2 2 3" xfId="37114"/>
    <cellStyle name="Total 2 5 3 2 2 2 4" xfId="37115"/>
    <cellStyle name="Total 2 5 3 2 2 2 5" xfId="37116"/>
    <cellStyle name="Total 2 5 3 2 2 2 6" xfId="37117"/>
    <cellStyle name="Total 2 5 3 2 2 3" xfId="37118"/>
    <cellStyle name="Total 2 5 3 2 2 3 2" xfId="37119"/>
    <cellStyle name="Total 2 5 3 2 2 3 3" xfId="37120"/>
    <cellStyle name="Total 2 5 3 2 2 3 4" xfId="37121"/>
    <cellStyle name="Total 2 5 3 2 2 3 5" xfId="37122"/>
    <cellStyle name="Total 2 5 3 2 2 3 6" xfId="37123"/>
    <cellStyle name="Total 2 5 3 2 2 4" xfId="37124"/>
    <cellStyle name="Total 2 5 3 2 2 5" xfId="37125"/>
    <cellStyle name="Total 2 5 3 2 2 6" xfId="37126"/>
    <cellStyle name="Total 2 5 3 2 2 7" xfId="37127"/>
    <cellStyle name="Total 2 5 3 2 2 8" xfId="37128"/>
    <cellStyle name="Total 2 5 3 2 3" xfId="37129"/>
    <cellStyle name="Total 2 5 3 2 3 2" xfId="37130"/>
    <cellStyle name="Total 2 5 3 2 3 3" xfId="37131"/>
    <cellStyle name="Total 2 5 3 2 3 4" xfId="37132"/>
    <cellStyle name="Total 2 5 3 2 3 5" xfId="37133"/>
    <cellStyle name="Total 2 5 3 2 3 6" xfId="37134"/>
    <cellStyle name="Total 2 5 3 2 4" xfId="37135"/>
    <cellStyle name="Total 2 5 3 2 4 2" xfId="37136"/>
    <cellStyle name="Total 2 5 3 2 4 3" xfId="37137"/>
    <cellStyle name="Total 2 5 3 2 4 4" xfId="37138"/>
    <cellStyle name="Total 2 5 3 2 4 5" xfId="37139"/>
    <cellStyle name="Total 2 5 3 2 4 6" xfId="37140"/>
    <cellStyle name="Total 2 5 3 2 5" xfId="37141"/>
    <cellStyle name="Total 2 5 3 2 6" xfId="37142"/>
    <cellStyle name="Total 2 5 3 2 7" xfId="37143"/>
    <cellStyle name="Total 2 5 3 2 8" xfId="37144"/>
    <cellStyle name="Total 2 5 3 2 9" xfId="37145"/>
    <cellStyle name="Total 2 5 3 3" xfId="37146"/>
    <cellStyle name="Total 2 5 3 3 2" xfId="37147"/>
    <cellStyle name="Total 2 5 3 3 2 2" xfId="37148"/>
    <cellStyle name="Total 2 5 3 3 2 3" xfId="37149"/>
    <cellStyle name="Total 2 5 3 3 2 4" xfId="37150"/>
    <cellStyle name="Total 2 5 3 3 2 5" xfId="37151"/>
    <cellStyle name="Total 2 5 3 3 2 6" xfId="37152"/>
    <cellStyle name="Total 2 5 3 3 3" xfId="37153"/>
    <cellStyle name="Total 2 5 3 3 3 2" xfId="37154"/>
    <cellStyle name="Total 2 5 3 3 3 3" xfId="37155"/>
    <cellStyle name="Total 2 5 3 3 3 4" xfId="37156"/>
    <cellStyle name="Total 2 5 3 3 3 5" xfId="37157"/>
    <cellStyle name="Total 2 5 3 3 3 6" xfId="37158"/>
    <cellStyle name="Total 2 5 3 3 4" xfId="37159"/>
    <cellStyle name="Total 2 5 3 3 5" xfId="37160"/>
    <cellStyle name="Total 2 5 3 3 6" xfId="37161"/>
    <cellStyle name="Total 2 5 3 3 7" xfId="37162"/>
    <cellStyle name="Total 2 5 3 3 8" xfId="37163"/>
    <cellStyle name="Total 2 5 3 4" xfId="37164"/>
    <cellStyle name="Total 2 5 3 4 2" xfId="37165"/>
    <cellStyle name="Total 2 5 3 4 3" xfId="37166"/>
    <cellStyle name="Total 2 5 3 4 4" xfId="37167"/>
    <cellStyle name="Total 2 5 3 4 5" xfId="37168"/>
    <cellStyle name="Total 2 5 3 4 6" xfId="37169"/>
    <cellStyle name="Total 2 5 3 5" xfId="37170"/>
    <cellStyle name="Total 2 5 3 5 2" xfId="37171"/>
    <cellStyle name="Total 2 5 3 5 3" xfId="37172"/>
    <cellStyle name="Total 2 5 3 5 4" xfId="37173"/>
    <cellStyle name="Total 2 5 3 5 5" xfId="37174"/>
    <cellStyle name="Total 2 5 3 5 6" xfId="37175"/>
    <cellStyle name="Total 2 5 3 6" xfId="37176"/>
    <cellStyle name="Total 2 5 3 7" xfId="37177"/>
    <cellStyle name="Total 2 5 3 8" xfId="37178"/>
    <cellStyle name="Total 2 5 3 9" xfId="37179"/>
    <cellStyle name="Total 2 5 4" xfId="37180"/>
    <cellStyle name="Total 2 5 4 2" xfId="37181"/>
    <cellStyle name="Total 2 5 4 2 2" xfId="37182"/>
    <cellStyle name="Total 2 5 4 2 2 2" xfId="37183"/>
    <cellStyle name="Total 2 5 4 2 2 3" xfId="37184"/>
    <cellStyle name="Total 2 5 4 2 2 4" xfId="37185"/>
    <cellStyle name="Total 2 5 4 2 2 5" xfId="37186"/>
    <cellStyle name="Total 2 5 4 2 2 6" xfId="37187"/>
    <cellStyle name="Total 2 5 4 2 3" xfId="37188"/>
    <cellStyle name="Total 2 5 4 2 3 2" xfId="37189"/>
    <cellStyle name="Total 2 5 4 2 3 3" xfId="37190"/>
    <cellStyle name="Total 2 5 4 2 3 4" xfId="37191"/>
    <cellStyle name="Total 2 5 4 2 3 5" xfId="37192"/>
    <cellStyle name="Total 2 5 4 2 3 6" xfId="37193"/>
    <cellStyle name="Total 2 5 4 2 4" xfId="37194"/>
    <cellStyle name="Total 2 5 4 2 5" xfId="37195"/>
    <cellStyle name="Total 2 5 4 2 6" xfId="37196"/>
    <cellStyle name="Total 2 5 4 2 7" xfId="37197"/>
    <cellStyle name="Total 2 5 4 2 8" xfId="37198"/>
    <cellStyle name="Total 2 5 4 3" xfId="37199"/>
    <cellStyle name="Total 2 5 4 3 2" xfId="37200"/>
    <cellStyle name="Total 2 5 4 3 3" xfId="37201"/>
    <cellStyle name="Total 2 5 4 3 4" xfId="37202"/>
    <cellStyle name="Total 2 5 4 3 5" xfId="37203"/>
    <cellStyle name="Total 2 5 4 3 6" xfId="37204"/>
    <cellStyle name="Total 2 5 4 4" xfId="37205"/>
    <cellStyle name="Total 2 5 4 4 2" xfId="37206"/>
    <cellStyle name="Total 2 5 4 4 3" xfId="37207"/>
    <cellStyle name="Total 2 5 4 4 4" xfId="37208"/>
    <cellStyle name="Total 2 5 4 4 5" xfId="37209"/>
    <cellStyle name="Total 2 5 4 4 6" xfId="37210"/>
    <cellStyle name="Total 2 5 4 5" xfId="37211"/>
    <cellStyle name="Total 2 5 4 6" xfId="37212"/>
    <cellStyle name="Total 2 5 4 7" xfId="37213"/>
    <cellStyle name="Total 2 5 4 8" xfId="37214"/>
    <cellStyle name="Total 2 5 4 9" xfId="37215"/>
    <cellStyle name="Total 2 5 5" xfId="37216"/>
    <cellStyle name="Total 2 5 5 2" xfId="37217"/>
    <cellStyle name="Total 2 5 5 2 2" xfId="37218"/>
    <cellStyle name="Total 2 5 5 2 3" xfId="37219"/>
    <cellStyle name="Total 2 5 5 2 4" xfId="37220"/>
    <cellStyle name="Total 2 5 5 2 5" xfId="37221"/>
    <cellStyle name="Total 2 5 5 2 6" xfId="37222"/>
    <cellStyle name="Total 2 5 5 3" xfId="37223"/>
    <cellStyle name="Total 2 5 5 3 2" xfId="37224"/>
    <cellStyle name="Total 2 5 5 3 3" xfId="37225"/>
    <cellStyle name="Total 2 5 5 3 4" xfId="37226"/>
    <cellStyle name="Total 2 5 5 3 5" xfId="37227"/>
    <cellStyle name="Total 2 5 5 3 6" xfId="37228"/>
    <cellStyle name="Total 2 5 5 4" xfId="37229"/>
    <cellStyle name="Total 2 5 5 5" xfId="37230"/>
    <cellStyle name="Total 2 5 5 6" xfId="37231"/>
    <cellStyle name="Total 2 5 5 7" xfId="37232"/>
    <cellStyle name="Total 2 5 5 8" xfId="37233"/>
    <cellStyle name="Total 2 5 6" xfId="37234"/>
    <cellStyle name="Total 2 5 6 2" xfId="37235"/>
    <cellStyle name="Total 2 5 6 3" xfId="37236"/>
    <cellStyle name="Total 2 5 6 4" xfId="37237"/>
    <cellStyle name="Total 2 5 6 5" xfId="37238"/>
    <cellStyle name="Total 2 5 6 6" xfId="37239"/>
    <cellStyle name="Total 2 5 7" xfId="37240"/>
    <cellStyle name="Total 2 5 7 2" xfId="37241"/>
    <cellStyle name="Total 2 5 7 3" xfId="37242"/>
    <cellStyle name="Total 2 5 7 4" xfId="37243"/>
    <cellStyle name="Total 2 5 7 5" xfId="37244"/>
    <cellStyle name="Total 2 5 7 6" xfId="37245"/>
    <cellStyle name="Total 2 5 8" xfId="37246"/>
    <cellStyle name="Total 2 5 9" xfId="37247"/>
    <cellStyle name="Total 2 6" xfId="37248"/>
    <cellStyle name="Total 2 6 10" xfId="37249"/>
    <cellStyle name="Total 2 6 11" xfId="37250"/>
    <cellStyle name="Total 2 6 2" xfId="37251"/>
    <cellStyle name="Total 2 6 2 10" xfId="37252"/>
    <cellStyle name="Total 2 6 2 2" xfId="37253"/>
    <cellStyle name="Total 2 6 2 2 2" xfId="37254"/>
    <cellStyle name="Total 2 6 2 2 2 2" xfId="37255"/>
    <cellStyle name="Total 2 6 2 2 2 2 2" xfId="37256"/>
    <cellStyle name="Total 2 6 2 2 2 2 3" xfId="37257"/>
    <cellStyle name="Total 2 6 2 2 2 2 4" xfId="37258"/>
    <cellStyle name="Total 2 6 2 2 2 2 5" xfId="37259"/>
    <cellStyle name="Total 2 6 2 2 2 2 6" xfId="37260"/>
    <cellStyle name="Total 2 6 2 2 2 3" xfId="37261"/>
    <cellStyle name="Total 2 6 2 2 2 3 2" xfId="37262"/>
    <cellStyle name="Total 2 6 2 2 2 3 3" xfId="37263"/>
    <cellStyle name="Total 2 6 2 2 2 3 4" xfId="37264"/>
    <cellStyle name="Total 2 6 2 2 2 3 5" xfId="37265"/>
    <cellStyle name="Total 2 6 2 2 2 3 6" xfId="37266"/>
    <cellStyle name="Total 2 6 2 2 2 4" xfId="37267"/>
    <cellStyle name="Total 2 6 2 2 2 5" xfId="37268"/>
    <cellStyle name="Total 2 6 2 2 2 6" xfId="37269"/>
    <cellStyle name="Total 2 6 2 2 2 7" xfId="37270"/>
    <cellStyle name="Total 2 6 2 2 2 8" xfId="37271"/>
    <cellStyle name="Total 2 6 2 2 3" xfId="37272"/>
    <cellStyle name="Total 2 6 2 2 3 2" xfId="37273"/>
    <cellStyle name="Total 2 6 2 2 3 3" xfId="37274"/>
    <cellStyle name="Total 2 6 2 2 3 4" xfId="37275"/>
    <cellStyle name="Total 2 6 2 2 3 5" xfId="37276"/>
    <cellStyle name="Total 2 6 2 2 3 6" xfId="37277"/>
    <cellStyle name="Total 2 6 2 2 4" xfId="37278"/>
    <cellStyle name="Total 2 6 2 2 4 2" xfId="37279"/>
    <cellStyle name="Total 2 6 2 2 4 3" xfId="37280"/>
    <cellStyle name="Total 2 6 2 2 4 4" xfId="37281"/>
    <cellStyle name="Total 2 6 2 2 4 5" xfId="37282"/>
    <cellStyle name="Total 2 6 2 2 4 6" xfId="37283"/>
    <cellStyle name="Total 2 6 2 2 5" xfId="37284"/>
    <cellStyle name="Total 2 6 2 2 6" xfId="37285"/>
    <cellStyle name="Total 2 6 2 2 7" xfId="37286"/>
    <cellStyle name="Total 2 6 2 2 8" xfId="37287"/>
    <cellStyle name="Total 2 6 2 2 9" xfId="37288"/>
    <cellStyle name="Total 2 6 2 3" xfId="37289"/>
    <cellStyle name="Total 2 6 2 3 2" xfId="37290"/>
    <cellStyle name="Total 2 6 2 3 2 2" xfId="37291"/>
    <cellStyle name="Total 2 6 2 3 2 3" xfId="37292"/>
    <cellStyle name="Total 2 6 2 3 2 4" xfId="37293"/>
    <cellStyle name="Total 2 6 2 3 2 5" xfId="37294"/>
    <cellStyle name="Total 2 6 2 3 2 6" xfId="37295"/>
    <cellStyle name="Total 2 6 2 3 3" xfId="37296"/>
    <cellStyle name="Total 2 6 2 3 3 2" xfId="37297"/>
    <cellStyle name="Total 2 6 2 3 3 3" xfId="37298"/>
    <cellStyle name="Total 2 6 2 3 3 4" xfId="37299"/>
    <cellStyle name="Total 2 6 2 3 3 5" xfId="37300"/>
    <cellStyle name="Total 2 6 2 3 3 6" xfId="37301"/>
    <cellStyle name="Total 2 6 2 3 4" xfId="37302"/>
    <cellStyle name="Total 2 6 2 3 5" xfId="37303"/>
    <cellStyle name="Total 2 6 2 3 6" xfId="37304"/>
    <cellStyle name="Total 2 6 2 3 7" xfId="37305"/>
    <cellStyle name="Total 2 6 2 3 8" xfId="37306"/>
    <cellStyle name="Total 2 6 2 4" xfId="37307"/>
    <cellStyle name="Total 2 6 2 4 2" xfId="37308"/>
    <cellStyle name="Total 2 6 2 4 3" xfId="37309"/>
    <cellStyle name="Total 2 6 2 4 4" xfId="37310"/>
    <cellStyle name="Total 2 6 2 4 5" xfId="37311"/>
    <cellStyle name="Total 2 6 2 4 6" xfId="37312"/>
    <cellStyle name="Total 2 6 2 5" xfId="37313"/>
    <cellStyle name="Total 2 6 2 5 2" xfId="37314"/>
    <cellStyle name="Total 2 6 2 5 3" xfId="37315"/>
    <cellStyle name="Total 2 6 2 5 4" xfId="37316"/>
    <cellStyle name="Total 2 6 2 5 5" xfId="37317"/>
    <cellStyle name="Total 2 6 2 5 6" xfId="37318"/>
    <cellStyle name="Total 2 6 2 6" xfId="37319"/>
    <cellStyle name="Total 2 6 2 7" xfId="37320"/>
    <cellStyle name="Total 2 6 2 8" xfId="37321"/>
    <cellStyle name="Total 2 6 2 9" xfId="37322"/>
    <cellStyle name="Total 2 6 3" xfId="37323"/>
    <cellStyle name="Total 2 6 3 2" xfId="37324"/>
    <cellStyle name="Total 2 6 3 2 2" xfId="37325"/>
    <cellStyle name="Total 2 6 3 2 2 2" xfId="37326"/>
    <cellStyle name="Total 2 6 3 2 2 3" xfId="37327"/>
    <cellStyle name="Total 2 6 3 2 2 4" xfId="37328"/>
    <cellStyle name="Total 2 6 3 2 2 5" xfId="37329"/>
    <cellStyle name="Total 2 6 3 2 2 6" xfId="37330"/>
    <cellStyle name="Total 2 6 3 2 3" xfId="37331"/>
    <cellStyle name="Total 2 6 3 2 3 2" xfId="37332"/>
    <cellStyle name="Total 2 6 3 2 3 3" xfId="37333"/>
    <cellStyle name="Total 2 6 3 2 3 4" xfId="37334"/>
    <cellStyle name="Total 2 6 3 2 3 5" xfId="37335"/>
    <cellStyle name="Total 2 6 3 2 3 6" xfId="37336"/>
    <cellStyle name="Total 2 6 3 2 4" xfId="37337"/>
    <cellStyle name="Total 2 6 3 2 5" xfId="37338"/>
    <cellStyle name="Total 2 6 3 2 6" xfId="37339"/>
    <cellStyle name="Total 2 6 3 2 7" xfId="37340"/>
    <cellStyle name="Total 2 6 3 2 8" xfId="37341"/>
    <cellStyle name="Total 2 6 3 3" xfId="37342"/>
    <cellStyle name="Total 2 6 3 3 2" xfId="37343"/>
    <cellStyle name="Total 2 6 3 3 3" xfId="37344"/>
    <cellStyle name="Total 2 6 3 3 4" xfId="37345"/>
    <cellStyle name="Total 2 6 3 3 5" xfId="37346"/>
    <cellStyle name="Total 2 6 3 3 6" xfId="37347"/>
    <cellStyle name="Total 2 6 3 4" xfId="37348"/>
    <cellStyle name="Total 2 6 3 4 2" xfId="37349"/>
    <cellStyle name="Total 2 6 3 4 3" xfId="37350"/>
    <cellStyle name="Total 2 6 3 4 4" xfId="37351"/>
    <cellStyle name="Total 2 6 3 4 5" xfId="37352"/>
    <cellStyle name="Total 2 6 3 4 6" xfId="37353"/>
    <cellStyle name="Total 2 6 3 5" xfId="37354"/>
    <cellStyle name="Total 2 6 3 6" xfId="37355"/>
    <cellStyle name="Total 2 6 3 7" xfId="37356"/>
    <cellStyle name="Total 2 6 3 8" xfId="37357"/>
    <cellStyle name="Total 2 6 3 9" xfId="37358"/>
    <cellStyle name="Total 2 6 4" xfId="37359"/>
    <cellStyle name="Total 2 6 4 2" xfId="37360"/>
    <cellStyle name="Total 2 6 4 2 2" xfId="37361"/>
    <cellStyle name="Total 2 6 4 2 3" xfId="37362"/>
    <cellStyle name="Total 2 6 4 2 4" xfId="37363"/>
    <cellStyle name="Total 2 6 4 2 5" xfId="37364"/>
    <cellStyle name="Total 2 6 4 2 6" xfId="37365"/>
    <cellStyle name="Total 2 6 4 3" xfId="37366"/>
    <cellStyle name="Total 2 6 4 3 2" xfId="37367"/>
    <cellStyle name="Total 2 6 4 3 3" xfId="37368"/>
    <cellStyle name="Total 2 6 4 3 4" xfId="37369"/>
    <cellStyle name="Total 2 6 4 3 5" xfId="37370"/>
    <cellStyle name="Total 2 6 4 3 6" xfId="37371"/>
    <cellStyle name="Total 2 6 4 4" xfId="37372"/>
    <cellStyle name="Total 2 6 4 5" xfId="37373"/>
    <cellStyle name="Total 2 6 4 6" xfId="37374"/>
    <cellStyle name="Total 2 6 4 7" xfId="37375"/>
    <cellStyle name="Total 2 6 4 8" xfId="37376"/>
    <cellStyle name="Total 2 6 5" xfId="37377"/>
    <cellStyle name="Total 2 6 5 2" xfId="37378"/>
    <cellStyle name="Total 2 6 5 3" xfId="37379"/>
    <cellStyle name="Total 2 6 5 4" xfId="37380"/>
    <cellStyle name="Total 2 6 5 5" xfId="37381"/>
    <cellStyle name="Total 2 6 5 6" xfId="37382"/>
    <cellStyle name="Total 2 6 6" xfId="37383"/>
    <cellStyle name="Total 2 6 6 2" xfId="37384"/>
    <cellStyle name="Total 2 6 6 3" xfId="37385"/>
    <cellStyle name="Total 2 6 6 4" xfId="37386"/>
    <cellStyle name="Total 2 6 6 5" xfId="37387"/>
    <cellStyle name="Total 2 6 6 6" xfId="37388"/>
    <cellStyle name="Total 2 6 7" xfId="37389"/>
    <cellStyle name="Total 2 6 8" xfId="37390"/>
    <cellStyle name="Total 2 6 9" xfId="37391"/>
    <cellStyle name="Total 2 7" xfId="37392"/>
    <cellStyle name="Total 2 7 10" xfId="37393"/>
    <cellStyle name="Total 2 7 2" xfId="37394"/>
    <cellStyle name="Total 2 7 2 2" xfId="37395"/>
    <cellStyle name="Total 2 7 2 2 2" xfId="37396"/>
    <cellStyle name="Total 2 7 2 2 2 2" xfId="37397"/>
    <cellStyle name="Total 2 7 2 2 2 3" xfId="37398"/>
    <cellStyle name="Total 2 7 2 2 2 4" xfId="37399"/>
    <cellStyle name="Total 2 7 2 2 2 5" xfId="37400"/>
    <cellStyle name="Total 2 7 2 2 2 6" xfId="37401"/>
    <cellStyle name="Total 2 7 2 2 3" xfId="37402"/>
    <cellStyle name="Total 2 7 2 2 3 2" xfId="37403"/>
    <cellStyle name="Total 2 7 2 2 3 3" xfId="37404"/>
    <cellStyle name="Total 2 7 2 2 3 4" xfId="37405"/>
    <cellStyle name="Total 2 7 2 2 3 5" xfId="37406"/>
    <cellStyle name="Total 2 7 2 2 3 6" xfId="37407"/>
    <cellStyle name="Total 2 7 2 2 4" xfId="37408"/>
    <cellStyle name="Total 2 7 2 2 5" xfId="37409"/>
    <cellStyle name="Total 2 7 2 2 6" xfId="37410"/>
    <cellStyle name="Total 2 7 2 2 7" xfId="37411"/>
    <cellStyle name="Total 2 7 2 2 8" xfId="37412"/>
    <cellStyle name="Total 2 7 2 3" xfId="37413"/>
    <cellStyle name="Total 2 7 2 3 2" xfId="37414"/>
    <cellStyle name="Total 2 7 2 3 3" xfId="37415"/>
    <cellStyle name="Total 2 7 2 3 4" xfId="37416"/>
    <cellStyle name="Total 2 7 2 3 5" xfId="37417"/>
    <cellStyle name="Total 2 7 2 3 6" xfId="37418"/>
    <cellStyle name="Total 2 7 2 4" xfId="37419"/>
    <cellStyle name="Total 2 7 2 4 2" xfId="37420"/>
    <cellStyle name="Total 2 7 2 4 3" xfId="37421"/>
    <cellStyle name="Total 2 7 2 4 4" xfId="37422"/>
    <cellStyle name="Total 2 7 2 4 5" xfId="37423"/>
    <cellStyle name="Total 2 7 2 4 6" xfId="37424"/>
    <cellStyle name="Total 2 7 2 5" xfId="37425"/>
    <cellStyle name="Total 2 7 2 6" xfId="37426"/>
    <cellStyle name="Total 2 7 2 7" xfId="37427"/>
    <cellStyle name="Total 2 7 2 8" xfId="37428"/>
    <cellStyle name="Total 2 7 2 9" xfId="37429"/>
    <cellStyle name="Total 2 7 3" xfId="37430"/>
    <cellStyle name="Total 2 7 3 2" xfId="37431"/>
    <cellStyle name="Total 2 7 3 2 2" xfId="37432"/>
    <cellStyle name="Total 2 7 3 2 3" xfId="37433"/>
    <cellStyle name="Total 2 7 3 2 4" xfId="37434"/>
    <cellStyle name="Total 2 7 3 2 5" xfId="37435"/>
    <cellStyle name="Total 2 7 3 2 6" xfId="37436"/>
    <cellStyle name="Total 2 7 3 3" xfId="37437"/>
    <cellStyle name="Total 2 7 3 3 2" xfId="37438"/>
    <cellStyle name="Total 2 7 3 3 3" xfId="37439"/>
    <cellStyle name="Total 2 7 3 3 4" xfId="37440"/>
    <cellStyle name="Total 2 7 3 3 5" xfId="37441"/>
    <cellStyle name="Total 2 7 3 3 6" xfId="37442"/>
    <cellStyle name="Total 2 7 3 4" xfId="37443"/>
    <cellStyle name="Total 2 7 3 5" xfId="37444"/>
    <cellStyle name="Total 2 7 3 6" xfId="37445"/>
    <cellStyle name="Total 2 7 3 7" xfId="37446"/>
    <cellStyle name="Total 2 7 3 8" xfId="37447"/>
    <cellStyle name="Total 2 7 4" xfId="37448"/>
    <cellStyle name="Total 2 7 4 2" xfId="37449"/>
    <cellStyle name="Total 2 7 4 3" xfId="37450"/>
    <cellStyle name="Total 2 7 4 4" xfId="37451"/>
    <cellStyle name="Total 2 7 4 5" xfId="37452"/>
    <cellStyle name="Total 2 7 4 6" xfId="37453"/>
    <cellStyle name="Total 2 7 5" xfId="37454"/>
    <cellStyle name="Total 2 7 5 2" xfId="37455"/>
    <cellStyle name="Total 2 7 5 3" xfId="37456"/>
    <cellStyle name="Total 2 7 5 4" xfId="37457"/>
    <cellStyle name="Total 2 7 5 5" xfId="37458"/>
    <cellStyle name="Total 2 7 5 6" xfId="37459"/>
    <cellStyle name="Total 2 7 6" xfId="37460"/>
    <cellStyle name="Total 2 7 7" xfId="37461"/>
    <cellStyle name="Total 2 7 8" xfId="37462"/>
    <cellStyle name="Total 2 7 9" xfId="37463"/>
    <cellStyle name="Total 2 8" xfId="37464"/>
    <cellStyle name="Total 2 8 2" xfId="37465"/>
    <cellStyle name="Total 2 8 2 2" xfId="37466"/>
    <cellStyle name="Total 2 8 2 2 2" xfId="37467"/>
    <cellStyle name="Total 2 8 2 2 3" xfId="37468"/>
    <cellStyle name="Total 2 8 2 2 4" xfId="37469"/>
    <cellStyle name="Total 2 8 2 2 5" xfId="37470"/>
    <cellStyle name="Total 2 8 2 2 6" xfId="37471"/>
    <cellStyle name="Total 2 8 2 3" xfId="37472"/>
    <cellStyle name="Total 2 8 2 3 2" xfId="37473"/>
    <cellStyle name="Total 2 8 2 3 3" xfId="37474"/>
    <cellStyle name="Total 2 8 2 3 4" xfId="37475"/>
    <cellStyle name="Total 2 8 2 3 5" xfId="37476"/>
    <cellStyle name="Total 2 8 2 3 6" xfId="37477"/>
    <cellStyle name="Total 2 8 2 4" xfId="37478"/>
    <cellStyle name="Total 2 8 2 5" xfId="37479"/>
    <cellStyle name="Total 2 8 2 6" xfId="37480"/>
    <cellStyle name="Total 2 8 2 7" xfId="37481"/>
    <cellStyle name="Total 2 8 2 8" xfId="37482"/>
    <cellStyle name="Total 2 8 3" xfId="37483"/>
    <cellStyle name="Total 2 8 3 2" xfId="37484"/>
    <cellStyle name="Total 2 8 3 3" xfId="37485"/>
    <cellStyle name="Total 2 8 3 4" xfId="37486"/>
    <cellStyle name="Total 2 8 3 5" xfId="37487"/>
    <cellStyle name="Total 2 8 3 6" xfId="37488"/>
    <cellStyle name="Total 2 8 4" xfId="37489"/>
    <cellStyle name="Total 2 8 4 2" xfId="37490"/>
    <cellStyle name="Total 2 8 4 3" xfId="37491"/>
    <cellStyle name="Total 2 8 4 4" xfId="37492"/>
    <cellStyle name="Total 2 8 4 5" xfId="37493"/>
    <cellStyle name="Total 2 8 4 6" xfId="37494"/>
    <cellStyle name="Total 2 8 5" xfId="37495"/>
    <cellStyle name="Total 2 8 6" xfId="37496"/>
    <cellStyle name="Total 2 8 7" xfId="37497"/>
    <cellStyle name="Total 2 8 8" xfId="37498"/>
    <cellStyle name="Total 2 8 9" xfId="37499"/>
    <cellStyle name="Total 2 9" xfId="37500"/>
    <cellStyle name="Total 2 9 2" xfId="37501"/>
    <cellStyle name="Total 2 9 2 2" xfId="37502"/>
    <cellStyle name="Total 2 9 2 3" xfId="37503"/>
    <cellStyle name="Total 2 9 2 4" xfId="37504"/>
    <cellStyle name="Total 2 9 2 5" xfId="37505"/>
    <cellStyle name="Total 2 9 2 6" xfId="37506"/>
    <cellStyle name="Total 2 9 3" xfId="37507"/>
    <cellStyle name="Total 2 9 3 2" xfId="37508"/>
    <cellStyle name="Total 2 9 3 3" xfId="37509"/>
    <cellStyle name="Total 2 9 3 4" xfId="37510"/>
    <cellStyle name="Total 2 9 3 5" xfId="37511"/>
    <cellStyle name="Total 2 9 3 6" xfId="37512"/>
    <cellStyle name="Total 2 9 4" xfId="37513"/>
    <cellStyle name="Total 2 9 5" xfId="37514"/>
    <cellStyle name="Total 2 9 6" xfId="37515"/>
    <cellStyle name="Total 2 9 7" xfId="37516"/>
    <cellStyle name="Total 2 9 8" xfId="37517"/>
    <cellStyle name="Total 3" xfId="277"/>
    <cellStyle name="Total 3 2" xfId="37519"/>
    <cellStyle name="Total 3 2 10" xfId="37520"/>
    <cellStyle name="Total 3 2 11" xfId="37521"/>
    <cellStyle name="Total 3 2 12" xfId="37522"/>
    <cellStyle name="Total 3 2 13" xfId="37523"/>
    <cellStyle name="Total 3 2 14" xfId="37524"/>
    <cellStyle name="Total 3 2 2" xfId="37525"/>
    <cellStyle name="Total 3 2 2 10" xfId="37526"/>
    <cellStyle name="Total 3 2 2 11" xfId="37527"/>
    <cellStyle name="Total 3 2 2 12" xfId="37528"/>
    <cellStyle name="Total 3 2 2 13" xfId="37529"/>
    <cellStyle name="Total 3 2 2 2" xfId="37530"/>
    <cellStyle name="Total 3 2 2 2 10" xfId="37531"/>
    <cellStyle name="Total 3 2 2 2 11" xfId="37532"/>
    <cellStyle name="Total 3 2 2 2 12" xfId="37533"/>
    <cellStyle name="Total 3 2 2 2 2" xfId="37534"/>
    <cellStyle name="Total 3 2 2 2 2 10" xfId="37535"/>
    <cellStyle name="Total 3 2 2 2 2 11" xfId="37536"/>
    <cellStyle name="Total 3 2 2 2 2 2" xfId="37537"/>
    <cellStyle name="Total 3 2 2 2 2 2 10" xfId="37538"/>
    <cellStyle name="Total 3 2 2 2 2 2 2" xfId="37539"/>
    <cellStyle name="Total 3 2 2 2 2 2 2 2" xfId="37540"/>
    <cellStyle name="Total 3 2 2 2 2 2 2 2 2" xfId="37541"/>
    <cellStyle name="Total 3 2 2 2 2 2 2 2 2 2" xfId="37542"/>
    <cellStyle name="Total 3 2 2 2 2 2 2 2 2 3" xfId="37543"/>
    <cellStyle name="Total 3 2 2 2 2 2 2 2 2 4" xfId="37544"/>
    <cellStyle name="Total 3 2 2 2 2 2 2 2 2 5" xfId="37545"/>
    <cellStyle name="Total 3 2 2 2 2 2 2 2 2 6" xfId="37546"/>
    <cellStyle name="Total 3 2 2 2 2 2 2 2 3" xfId="37547"/>
    <cellStyle name="Total 3 2 2 2 2 2 2 2 3 2" xfId="37548"/>
    <cellStyle name="Total 3 2 2 2 2 2 2 2 3 3" xfId="37549"/>
    <cellStyle name="Total 3 2 2 2 2 2 2 2 3 4" xfId="37550"/>
    <cellStyle name="Total 3 2 2 2 2 2 2 2 3 5" xfId="37551"/>
    <cellStyle name="Total 3 2 2 2 2 2 2 2 3 6" xfId="37552"/>
    <cellStyle name="Total 3 2 2 2 2 2 2 2 4" xfId="37553"/>
    <cellStyle name="Total 3 2 2 2 2 2 2 2 5" xfId="37554"/>
    <cellStyle name="Total 3 2 2 2 2 2 2 2 6" xfId="37555"/>
    <cellStyle name="Total 3 2 2 2 2 2 2 2 7" xfId="37556"/>
    <cellStyle name="Total 3 2 2 2 2 2 2 2 8" xfId="37557"/>
    <cellStyle name="Total 3 2 2 2 2 2 2 3" xfId="37558"/>
    <cellStyle name="Total 3 2 2 2 2 2 2 3 2" xfId="37559"/>
    <cellStyle name="Total 3 2 2 2 2 2 2 3 3" xfId="37560"/>
    <cellStyle name="Total 3 2 2 2 2 2 2 3 4" xfId="37561"/>
    <cellStyle name="Total 3 2 2 2 2 2 2 3 5" xfId="37562"/>
    <cellStyle name="Total 3 2 2 2 2 2 2 3 6" xfId="37563"/>
    <cellStyle name="Total 3 2 2 2 2 2 2 4" xfId="37564"/>
    <cellStyle name="Total 3 2 2 2 2 2 2 4 2" xfId="37565"/>
    <cellStyle name="Total 3 2 2 2 2 2 2 4 3" xfId="37566"/>
    <cellStyle name="Total 3 2 2 2 2 2 2 4 4" xfId="37567"/>
    <cellStyle name="Total 3 2 2 2 2 2 2 4 5" xfId="37568"/>
    <cellStyle name="Total 3 2 2 2 2 2 2 4 6" xfId="37569"/>
    <cellStyle name="Total 3 2 2 2 2 2 2 5" xfId="37570"/>
    <cellStyle name="Total 3 2 2 2 2 2 2 6" xfId="37571"/>
    <cellStyle name="Total 3 2 2 2 2 2 2 7" xfId="37572"/>
    <cellStyle name="Total 3 2 2 2 2 2 2 8" xfId="37573"/>
    <cellStyle name="Total 3 2 2 2 2 2 2 9" xfId="37574"/>
    <cellStyle name="Total 3 2 2 2 2 2 3" xfId="37575"/>
    <cellStyle name="Total 3 2 2 2 2 2 3 2" xfId="37576"/>
    <cellStyle name="Total 3 2 2 2 2 2 3 2 2" xfId="37577"/>
    <cellStyle name="Total 3 2 2 2 2 2 3 2 3" xfId="37578"/>
    <cellStyle name="Total 3 2 2 2 2 2 3 2 4" xfId="37579"/>
    <cellStyle name="Total 3 2 2 2 2 2 3 2 5" xfId="37580"/>
    <cellStyle name="Total 3 2 2 2 2 2 3 2 6" xfId="37581"/>
    <cellStyle name="Total 3 2 2 2 2 2 3 3" xfId="37582"/>
    <cellStyle name="Total 3 2 2 2 2 2 3 3 2" xfId="37583"/>
    <cellStyle name="Total 3 2 2 2 2 2 3 3 3" xfId="37584"/>
    <cellStyle name="Total 3 2 2 2 2 2 3 3 4" xfId="37585"/>
    <cellStyle name="Total 3 2 2 2 2 2 3 3 5" xfId="37586"/>
    <cellStyle name="Total 3 2 2 2 2 2 3 3 6" xfId="37587"/>
    <cellStyle name="Total 3 2 2 2 2 2 3 4" xfId="37588"/>
    <cellStyle name="Total 3 2 2 2 2 2 3 5" xfId="37589"/>
    <cellStyle name="Total 3 2 2 2 2 2 3 6" xfId="37590"/>
    <cellStyle name="Total 3 2 2 2 2 2 3 7" xfId="37591"/>
    <cellStyle name="Total 3 2 2 2 2 2 3 8" xfId="37592"/>
    <cellStyle name="Total 3 2 2 2 2 2 4" xfId="37593"/>
    <cellStyle name="Total 3 2 2 2 2 2 4 2" xfId="37594"/>
    <cellStyle name="Total 3 2 2 2 2 2 4 3" xfId="37595"/>
    <cellStyle name="Total 3 2 2 2 2 2 4 4" xfId="37596"/>
    <cellStyle name="Total 3 2 2 2 2 2 4 5" xfId="37597"/>
    <cellStyle name="Total 3 2 2 2 2 2 4 6" xfId="37598"/>
    <cellStyle name="Total 3 2 2 2 2 2 5" xfId="37599"/>
    <cellStyle name="Total 3 2 2 2 2 2 5 2" xfId="37600"/>
    <cellStyle name="Total 3 2 2 2 2 2 5 3" xfId="37601"/>
    <cellStyle name="Total 3 2 2 2 2 2 5 4" xfId="37602"/>
    <cellStyle name="Total 3 2 2 2 2 2 5 5" xfId="37603"/>
    <cellStyle name="Total 3 2 2 2 2 2 5 6" xfId="37604"/>
    <cellStyle name="Total 3 2 2 2 2 2 6" xfId="37605"/>
    <cellStyle name="Total 3 2 2 2 2 2 7" xfId="37606"/>
    <cellStyle name="Total 3 2 2 2 2 2 8" xfId="37607"/>
    <cellStyle name="Total 3 2 2 2 2 2 9" xfId="37608"/>
    <cellStyle name="Total 3 2 2 2 2 3" xfId="37609"/>
    <cellStyle name="Total 3 2 2 2 2 3 2" xfId="37610"/>
    <cellStyle name="Total 3 2 2 2 2 3 2 2" xfId="37611"/>
    <cellStyle name="Total 3 2 2 2 2 3 2 2 2" xfId="37612"/>
    <cellStyle name="Total 3 2 2 2 2 3 2 2 3" xfId="37613"/>
    <cellStyle name="Total 3 2 2 2 2 3 2 2 4" xfId="37614"/>
    <cellStyle name="Total 3 2 2 2 2 3 2 2 5" xfId="37615"/>
    <cellStyle name="Total 3 2 2 2 2 3 2 2 6" xfId="37616"/>
    <cellStyle name="Total 3 2 2 2 2 3 2 3" xfId="37617"/>
    <cellStyle name="Total 3 2 2 2 2 3 2 3 2" xfId="37618"/>
    <cellStyle name="Total 3 2 2 2 2 3 2 3 3" xfId="37619"/>
    <cellStyle name="Total 3 2 2 2 2 3 2 3 4" xfId="37620"/>
    <cellStyle name="Total 3 2 2 2 2 3 2 3 5" xfId="37621"/>
    <cellStyle name="Total 3 2 2 2 2 3 2 3 6" xfId="37622"/>
    <cellStyle name="Total 3 2 2 2 2 3 2 4" xfId="37623"/>
    <cellStyle name="Total 3 2 2 2 2 3 2 5" xfId="37624"/>
    <cellStyle name="Total 3 2 2 2 2 3 2 6" xfId="37625"/>
    <cellStyle name="Total 3 2 2 2 2 3 2 7" xfId="37626"/>
    <cellStyle name="Total 3 2 2 2 2 3 2 8" xfId="37627"/>
    <cellStyle name="Total 3 2 2 2 2 3 3" xfId="37628"/>
    <cellStyle name="Total 3 2 2 2 2 3 3 2" xfId="37629"/>
    <cellStyle name="Total 3 2 2 2 2 3 3 3" xfId="37630"/>
    <cellStyle name="Total 3 2 2 2 2 3 3 4" xfId="37631"/>
    <cellStyle name="Total 3 2 2 2 2 3 3 5" xfId="37632"/>
    <cellStyle name="Total 3 2 2 2 2 3 3 6" xfId="37633"/>
    <cellStyle name="Total 3 2 2 2 2 3 4" xfId="37634"/>
    <cellStyle name="Total 3 2 2 2 2 3 4 2" xfId="37635"/>
    <cellStyle name="Total 3 2 2 2 2 3 4 3" xfId="37636"/>
    <cellStyle name="Total 3 2 2 2 2 3 4 4" xfId="37637"/>
    <cellStyle name="Total 3 2 2 2 2 3 4 5" xfId="37638"/>
    <cellStyle name="Total 3 2 2 2 2 3 4 6" xfId="37639"/>
    <cellStyle name="Total 3 2 2 2 2 3 5" xfId="37640"/>
    <cellStyle name="Total 3 2 2 2 2 3 6" xfId="37641"/>
    <cellStyle name="Total 3 2 2 2 2 3 7" xfId="37642"/>
    <cellStyle name="Total 3 2 2 2 2 3 8" xfId="37643"/>
    <cellStyle name="Total 3 2 2 2 2 3 9" xfId="37644"/>
    <cellStyle name="Total 3 2 2 2 2 4" xfId="37645"/>
    <cellStyle name="Total 3 2 2 2 2 4 2" xfId="37646"/>
    <cellStyle name="Total 3 2 2 2 2 4 2 2" xfId="37647"/>
    <cellStyle name="Total 3 2 2 2 2 4 2 3" xfId="37648"/>
    <cellStyle name="Total 3 2 2 2 2 4 2 4" xfId="37649"/>
    <cellStyle name="Total 3 2 2 2 2 4 2 5" xfId="37650"/>
    <cellStyle name="Total 3 2 2 2 2 4 2 6" xfId="37651"/>
    <cellStyle name="Total 3 2 2 2 2 4 3" xfId="37652"/>
    <cellStyle name="Total 3 2 2 2 2 4 3 2" xfId="37653"/>
    <cellStyle name="Total 3 2 2 2 2 4 3 3" xfId="37654"/>
    <cellStyle name="Total 3 2 2 2 2 4 3 4" xfId="37655"/>
    <cellStyle name="Total 3 2 2 2 2 4 3 5" xfId="37656"/>
    <cellStyle name="Total 3 2 2 2 2 4 3 6" xfId="37657"/>
    <cellStyle name="Total 3 2 2 2 2 4 4" xfId="37658"/>
    <cellStyle name="Total 3 2 2 2 2 4 5" xfId="37659"/>
    <cellStyle name="Total 3 2 2 2 2 4 6" xfId="37660"/>
    <cellStyle name="Total 3 2 2 2 2 4 7" xfId="37661"/>
    <cellStyle name="Total 3 2 2 2 2 4 8" xfId="37662"/>
    <cellStyle name="Total 3 2 2 2 2 5" xfId="37663"/>
    <cellStyle name="Total 3 2 2 2 2 5 2" xfId="37664"/>
    <cellStyle name="Total 3 2 2 2 2 5 3" xfId="37665"/>
    <cellStyle name="Total 3 2 2 2 2 5 4" xfId="37666"/>
    <cellStyle name="Total 3 2 2 2 2 5 5" xfId="37667"/>
    <cellStyle name="Total 3 2 2 2 2 5 6" xfId="37668"/>
    <cellStyle name="Total 3 2 2 2 2 6" xfId="37669"/>
    <cellStyle name="Total 3 2 2 2 2 6 2" xfId="37670"/>
    <cellStyle name="Total 3 2 2 2 2 6 3" xfId="37671"/>
    <cellStyle name="Total 3 2 2 2 2 6 4" xfId="37672"/>
    <cellStyle name="Total 3 2 2 2 2 6 5" xfId="37673"/>
    <cellStyle name="Total 3 2 2 2 2 6 6" xfId="37674"/>
    <cellStyle name="Total 3 2 2 2 2 7" xfId="37675"/>
    <cellStyle name="Total 3 2 2 2 2 8" xfId="37676"/>
    <cellStyle name="Total 3 2 2 2 2 9" xfId="37677"/>
    <cellStyle name="Total 3 2 2 2 3" xfId="37678"/>
    <cellStyle name="Total 3 2 2 2 3 10" xfId="37679"/>
    <cellStyle name="Total 3 2 2 2 3 2" xfId="37680"/>
    <cellStyle name="Total 3 2 2 2 3 2 2" xfId="37681"/>
    <cellStyle name="Total 3 2 2 2 3 2 2 2" xfId="37682"/>
    <cellStyle name="Total 3 2 2 2 3 2 2 2 2" xfId="37683"/>
    <cellStyle name="Total 3 2 2 2 3 2 2 2 3" xfId="37684"/>
    <cellStyle name="Total 3 2 2 2 3 2 2 2 4" xfId="37685"/>
    <cellStyle name="Total 3 2 2 2 3 2 2 2 5" xfId="37686"/>
    <cellStyle name="Total 3 2 2 2 3 2 2 2 6" xfId="37687"/>
    <cellStyle name="Total 3 2 2 2 3 2 2 3" xfId="37688"/>
    <cellStyle name="Total 3 2 2 2 3 2 2 3 2" xfId="37689"/>
    <cellStyle name="Total 3 2 2 2 3 2 2 3 3" xfId="37690"/>
    <cellStyle name="Total 3 2 2 2 3 2 2 3 4" xfId="37691"/>
    <cellStyle name="Total 3 2 2 2 3 2 2 3 5" xfId="37692"/>
    <cellStyle name="Total 3 2 2 2 3 2 2 3 6" xfId="37693"/>
    <cellStyle name="Total 3 2 2 2 3 2 2 4" xfId="37694"/>
    <cellStyle name="Total 3 2 2 2 3 2 2 5" xfId="37695"/>
    <cellStyle name="Total 3 2 2 2 3 2 2 6" xfId="37696"/>
    <cellStyle name="Total 3 2 2 2 3 2 2 7" xfId="37697"/>
    <cellStyle name="Total 3 2 2 2 3 2 2 8" xfId="37698"/>
    <cellStyle name="Total 3 2 2 2 3 2 3" xfId="37699"/>
    <cellStyle name="Total 3 2 2 2 3 2 3 2" xfId="37700"/>
    <cellStyle name="Total 3 2 2 2 3 2 3 3" xfId="37701"/>
    <cellStyle name="Total 3 2 2 2 3 2 3 4" xfId="37702"/>
    <cellStyle name="Total 3 2 2 2 3 2 3 5" xfId="37703"/>
    <cellStyle name="Total 3 2 2 2 3 2 3 6" xfId="37704"/>
    <cellStyle name="Total 3 2 2 2 3 2 4" xfId="37705"/>
    <cellStyle name="Total 3 2 2 2 3 2 4 2" xfId="37706"/>
    <cellStyle name="Total 3 2 2 2 3 2 4 3" xfId="37707"/>
    <cellStyle name="Total 3 2 2 2 3 2 4 4" xfId="37708"/>
    <cellStyle name="Total 3 2 2 2 3 2 4 5" xfId="37709"/>
    <cellStyle name="Total 3 2 2 2 3 2 4 6" xfId="37710"/>
    <cellStyle name="Total 3 2 2 2 3 2 5" xfId="37711"/>
    <cellStyle name="Total 3 2 2 2 3 2 6" xfId="37712"/>
    <cellStyle name="Total 3 2 2 2 3 2 7" xfId="37713"/>
    <cellStyle name="Total 3 2 2 2 3 2 8" xfId="37714"/>
    <cellStyle name="Total 3 2 2 2 3 2 9" xfId="37715"/>
    <cellStyle name="Total 3 2 2 2 3 3" xfId="37716"/>
    <cellStyle name="Total 3 2 2 2 3 3 2" xfId="37717"/>
    <cellStyle name="Total 3 2 2 2 3 3 2 2" xfId="37718"/>
    <cellStyle name="Total 3 2 2 2 3 3 2 3" xfId="37719"/>
    <cellStyle name="Total 3 2 2 2 3 3 2 4" xfId="37720"/>
    <cellStyle name="Total 3 2 2 2 3 3 2 5" xfId="37721"/>
    <cellStyle name="Total 3 2 2 2 3 3 2 6" xfId="37722"/>
    <cellStyle name="Total 3 2 2 2 3 3 3" xfId="37723"/>
    <cellStyle name="Total 3 2 2 2 3 3 3 2" xfId="37724"/>
    <cellStyle name="Total 3 2 2 2 3 3 3 3" xfId="37725"/>
    <cellStyle name="Total 3 2 2 2 3 3 3 4" xfId="37726"/>
    <cellStyle name="Total 3 2 2 2 3 3 3 5" xfId="37727"/>
    <cellStyle name="Total 3 2 2 2 3 3 3 6" xfId="37728"/>
    <cellStyle name="Total 3 2 2 2 3 3 4" xfId="37729"/>
    <cellStyle name="Total 3 2 2 2 3 3 5" xfId="37730"/>
    <cellStyle name="Total 3 2 2 2 3 3 6" xfId="37731"/>
    <cellStyle name="Total 3 2 2 2 3 3 7" xfId="37732"/>
    <cellStyle name="Total 3 2 2 2 3 3 8" xfId="37733"/>
    <cellStyle name="Total 3 2 2 2 3 4" xfId="37734"/>
    <cellStyle name="Total 3 2 2 2 3 4 2" xfId="37735"/>
    <cellStyle name="Total 3 2 2 2 3 4 3" xfId="37736"/>
    <cellStyle name="Total 3 2 2 2 3 4 4" xfId="37737"/>
    <cellStyle name="Total 3 2 2 2 3 4 5" xfId="37738"/>
    <cellStyle name="Total 3 2 2 2 3 4 6" xfId="37739"/>
    <cellStyle name="Total 3 2 2 2 3 5" xfId="37740"/>
    <cellStyle name="Total 3 2 2 2 3 5 2" xfId="37741"/>
    <cellStyle name="Total 3 2 2 2 3 5 3" xfId="37742"/>
    <cellStyle name="Total 3 2 2 2 3 5 4" xfId="37743"/>
    <cellStyle name="Total 3 2 2 2 3 5 5" xfId="37744"/>
    <cellStyle name="Total 3 2 2 2 3 5 6" xfId="37745"/>
    <cellStyle name="Total 3 2 2 2 3 6" xfId="37746"/>
    <cellStyle name="Total 3 2 2 2 3 7" xfId="37747"/>
    <cellStyle name="Total 3 2 2 2 3 8" xfId="37748"/>
    <cellStyle name="Total 3 2 2 2 3 9" xfId="37749"/>
    <cellStyle name="Total 3 2 2 2 4" xfId="37750"/>
    <cellStyle name="Total 3 2 2 2 4 2" xfId="37751"/>
    <cellStyle name="Total 3 2 2 2 4 2 2" xfId="37752"/>
    <cellStyle name="Total 3 2 2 2 4 2 2 2" xfId="37753"/>
    <cellStyle name="Total 3 2 2 2 4 2 2 3" xfId="37754"/>
    <cellStyle name="Total 3 2 2 2 4 2 2 4" xfId="37755"/>
    <cellStyle name="Total 3 2 2 2 4 2 2 5" xfId="37756"/>
    <cellStyle name="Total 3 2 2 2 4 2 2 6" xfId="37757"/>
    <cellStyle name="Total 3 2 2 2 4 2 3" xfId="37758"/>
    <cellStyle name="Total 3 2 2 2 4 2 3 2" xfId="37759"/>
    <cellStyle name="Total 3 2 2 2 4 2 3 3" xfId="37760"/>
    <cellStyle name="Total 3 2 2 2 4 2 3 4" xfId="37761"/>
    <cellStyle name="Total 3 2 2 2 4 2 3 5" xfId="37762"/>
    <cellStyle name="Total 3 2 2 2 4 2 3 6" xfId="37763"/>
    <cellStyle name="Total 3 2 2 2 4 2 4" xfId="37764"/>
    <cellStyle name="Total 3 2 2 2 4 2 5" xfId="37765"/>
    <cellStyle name="Total 3 2 2 2 4 2 6" xfId="37766"/>
    <cellStyle name="Total 3 2 2 2 4 2 7" xfId="37767"/>
    <cellStyle name="Total 3 2 2 2 4 2 8" xfId="37768"/>
    <cellStyle name="Total 3 2 2 2 4 3" xfId="37769"/>
    <cellStyle name="Total 3 2 2 2 4 3 2" xfId="37770"/>
    <cellStyle name="Total 3 2 2 2 4 3 3" xfId="37771"/>
    <cellStyle name="Total 3 2 2 2 4 3 4" xfId="37772"/>
    <cellStyle name="Total 3 2 2 2 4 3 5" xfId="37773"/>
    <cellStyle name="Total 3 2 2 2 4 3 6" xfId="37774"/>
    <cellStyle name="Total 3 2 2 2 4 4" xfId="37775"/>
    <cellStyle name="Total 3 2 2 2 4 4 2" xfId="37776"/>
    <cellStyle name="Total 3 2 2 2 4 4 3" xfId="37777"/>
    <cellStyle name="Total 3 2 2 2 4 4 4" xfId="37778"/>
    <cellStyle name="Total 3 2 2 2 4 4 5" xfId="37779"/>
    <cellStyle name="Total 3 2 2 2 4 4 6" xfId="37780"/>
    <cellStyle name="Total 3 2 2 2 4 5" xfId="37781"/>
    <cellStyle name="Total 3 2 2 2 4 6" xfId="37782"/>
    <cellStyle name="Total 3 2 2 2 4 7" xfId="37783"/>
    <cellStyle name="Total 3 2 2 2 4 8" xfId="37784"/>
    <cellStyle name="Total 3 2 2 2 4 9" xfId="37785"/>
    <cellStyle name="Total 3 2 2 2 5" xfId="37786"/>
    <cellStyle name="Total 3 2 2 2 5 2" xfId="37787"/>
    <cellStyle name="Total 3 2 2 2 5 2 2" xfId="37788"/>
    <cellStyle name="Total 3 2 2 2 5 2 3" xfId="37789"/>
    <cellStyle name="Total 3 2 2 2 5 2 4" xfId="37790"/>
    <cellStyle name="Total 3 2 2 2 5 2 5" xfId="37791"/>
    <cellStyle name="Total 3 2 2 2 5 2 6" xfId="37792"/>
    <cellStyle name="Total 3 2 2 2 5 3" xfId="37793"/>
    <cellStyle name="Total 3 2 2 2 5 3 2" xfId="37794"/>
    <cellStyle name="Total 3 2 2 2 5 3 3" xfId="37795"/>
    <cellStyle name="Total 3 2 2 2 5 3 4" xfId="37796"/>
    <cellStyle name="Total 3 2 2 2 5 3 5" xfId="37797"/>
    <cellStyle name="Total 3 2 2 2 5 3 6" xfId="37798"/>
    <cellStyle name="Total 3 2 2 2 5 4" xfId="37799"/>
    <cellStyle name="Total 3 2 2 2 5 5" xfId="37800"/>
    <cellStyle name="Total 3 2 2 2 5 6" xfId="37801"/>
    <cellStyle name="Total 3 2 2 2 5 7" xfId="37802"/>
    <cellStyle name="Total 3 2 2 2 5 8" xfId="37803"/>
    <cellStyle name="Total 3 2 2 2 6" xfId="37804"/>
    <cellStyle name="Total 3 2 2 2 6 2" xfId="37805"/>
    <cellStyle name="Total 3 2 2 2 6 3" xfId="37806"/>
    <cellStyle name="Total 3 2 2 2 6 4" xfId="37807"/>
    <cellStyle name="Total 3 2 2 2 6 5" xfId="37808"/>
    <cellStyle name="Total 3 2 2 2 6 6" xfId="37809"/>
    <cellStyle name="Total 3 2 2 2 7" xfId="37810"/>
    <cellStyle name="Total 3 2 2 2 7 2" xfId="37811"/>
    <cellStyle name="Total 3 2 2 2 7 3" xfId="37812"/>
    <cellStyle name="Total 3 2 2 2 7 4" xfId="37813"/>
    <cellStyle name="Total 3 2 2 2 7 5" xfId="37814"/>
    <cellStyle name="Total 3 2 2 2 7 6" xfId="37815"/>
    <cellStyle name="Total 3 2 2 2 8" xfId="37816"/>
    <cellStyle name="Total 3 2 2 2 9" xfId="37817"/>
    <cellStyle name="Total 3 2 2 3" xfId="37818"/>
    <cellStyle name="Total 3 2 2 3 10" xfId="37819"/>
    <cellStyle name="Total 3 2 2 3 11" xfId="37820"/>
    <cellStyle name="Total 3 2 2 3 2" xfId="37821"/>
    <cellStyle name="Total 3 2 2 3 2 10" xfId="37822"/>
    <cellStyle name="Total 3 2 2 3 2 2" xfId="37823"/>
    <cellStyle name="Total 3 2 2 3 2 2 2" xfId="37824"/>
    <cellStyle name="Total 3 2 2 3 2 2 2 2" xfId="37825"/>
    <cellStyle name="Total 3 2 2 3 2 2 2 2 2" xfId="37826"/>
    <cellStyle name="Total 3 2 2 3 2 2 2 2 3" xfId="37827"/>
    <cellStyle name="Total 3 2 2 3 2 2 2 2 4" xfId="37828"/>
    <cellStyle name="Total 3 2 2 3 2 2 2 2 5" xfId="37829"/>
    <cellStyle name="Total 3 2 2 3 2 2 2 2 6" xfId="37830"/>
    <cellStyle name="Total 3 2 2 3 2 2 2 3" xfId="37831"/>
    <cellStyle name="Total 3 2 2 3 2 2 2 3 2" xfId="37832"/>
    <cellStyle name="Total 3 2 2 3 2 2 2 3 3" xfId="37833"/>
    <cellStyle name="Total 3 2 2 3 2 2 2 3 4" xfId="37834"/>
    <cellStyle name="Total 3 2 2 3 2 2 2 3 5" xfId="37835"/>
    <cellStyle name="Total 3 2 2 3 2 2 2 3 6" xfId="37836"/>
    <cellStyle name="Total 3 2 2 3 2 2 2 4" xfId="37837"/>
    <cellStyle name="Total 3 2 2 3 2 2 2 5" xfId="37838"/>
    <cellStyle name="Total 3 2 2 3 2 2 2 6" xfId="37839"/>
    <cellStyle name="Total 3 2 2 3 2 2 2 7" xfId="37840"/>
    <cellStyle name="Total 3 2 2 3 2 2 2 8" xfId="37841"/>
    <cellStyle name="Total 3 2 2 3 2 2 3" xfId="37842"/>
    <cellStyle name="Total 3 2 2 3 2 2 3 2" xfId="37843"/>
    <cellStyle name="Total 3 2 2 3 2 2 3 3" xfId="37844"/>
    <cellStyle name="Total 3 2 2 3 2 2 3 4" xfId="37845"/>
    <cellStyle name="Total 3 2 2 3 2 2 3 5" xfId="37846"/>
    <cellStyle name="Total 3 2 2 3 2 2 3 6" xfId="37847"/>
    <cellStyle name="Total 3 2 2 3 2 2 4" xfId="37848"/>
    <cellStyle name="Total 3 2 2 3 2 2 4 2" xfId="37849"/>
    <cellStyle name="Total 3 2 2 3 2 2 4 3" xfId="37850"/>
    <cellStyle name="Total 3 2 2 3 2 2 4 4" xfId="37851"/>
    <cellStyle name="Total 3 2 2 3 2 2 4 5" xfId="37852"/>
    <cellStyle name="Total 3 2 2 3 2 2 4 6" xfId="37853"/>
    <cellStyle name="Total 3 2 2 3 2 2 5" xfId="37854"/>
    <cellStyle name="Total 3 2 2 3 2 2 6" xfId="37855"/>
    <cellStyle name="Total 3 2 2 3 2 2 7" xfId="37856"/>
    <cellStyle name="Total 3 2 2 3 2 2 8" xfId="37857"/>
    <cellStyle name="Total 3 2 2 3 2 2 9" xfId="37858"/>
    <cellStyle name="Total 3 2 2 3 2 3" xfId="37859"/>
    <cellStyle name="Total 3 2 2 3 2 3 2" xfId="37860"/>
    <cellStyle name="Total 3 2 2 3 2 3 2 2" xfId="37861"/>
    <cellStyle name="Total 3 2 2 3 2 3 2 3" xfId="37862"/>
    <cellStyle name="Total 3 2 2 3 2 3 2 4" xfId="37863"/>
    <cellStyle name="Total 3 2 2 3 2 3 2 5" xfId="37864"/>
    <cellStyle name="Total 3 2 2 3 2 3 2 6" xfId="37865"/>
    <cellStyle name="Total 3 2 2 3 2 3 3" xfId="37866"/>
    <cellStyle name="Total 3 2 2 3 2 3 3 2" xfId="37867"/>
    <cellStyle name="Total 3 2 2 3 2 3 3 3" xfId="37868"/>
    <cellStyle name="Total 3 2 2 3 2 3 3 4" xfId="37869"/>
    <cellStyle name="Total 3 2 2 3 2 3 3 5" xfId="37870"/>
    <cellStyle name="Total 3 2 2 3 2 3 3 6" xfId="37871"/>
    <cellStyle name="Total 3 2 2 3 2 3 4" xfId="37872"/>
    <cellStyle name="Total 3 2 2 3 2 3 5" xfId="37873"/>
    <cellStyle name="Total 3 2 2 3 2 3 6" xfId="37874"/>
    <cellStyle name="Total 3 2 2 3 2 3 7" xfId="37875"/>
    <cellStyle name="Total 3 2 2 3 2 3 8" xfId="37876"/>
    <cellStyle name="Total 3 2 2 3 2 4" xfId="37877"/>
    <cellStyle name="Total 3 2 2 3 2 4 2" xfId="37878"/>
    <cellStyle name="Total 3 2 2 3 2 4 3" xfId="37879"/>
    <cellStyle name="Total 3 2 2 3 2 4 4" xfId="37880"/>
    <cellStyle name="Total 3 2 2 3 2 4 5" xfId="37881"/>
    <cellStyle name="Total 3 2 2 3 2 4 6" xfId="37882"/>
    <cellStyle name="Total 3 2 2 3 2 5" xfId="37883"/>
    <cellStyle name="Total 3 2 2 3 2 5 2" xfId="37884"/>
    <cellStyle name="Total 3 2 2 3 2 5 3" xfId="37885"/>
    <cellStyle name="Total 3 2 2 3 2 5 4" xfId="37886"/>
    <cellStyle name="Total 3 2 2 3 2 5 5" xfId="37887"/>
    <cellStyle name="Total 3 2 2 3 2 5 6" xfId="37888"/>
    <cellStyle name="Total 3 2 2 3 2 6" xfId="37889"/>
    <cellStyle name="Total 3 2 2 3 2 7" xfId="37890"/>
    <cellStyle name="Total 3 2 2 3 2 8" xfId="37891"/>
    <cellStyle name="Total 3 2 2 3 2 9" xfId="37892"/>
    <cellStyle name="Total 3 2 2 3 3" xfId="37893"/>
    <cellStyle name="Total 3 2 2 3 3 2" xfId="37894"/>
    <cellStyle name="Total 3 2 2 3 3 2 2" xfId="37895"/>
    <cellStyle name="Total 3 2 2 3 3 2 2 2" xfId="37896"/>
    <cellStyle name="Total 3 2 2 3 3 2 2 3" xfId="37897"/>
    <cellStyle name="Total 3 2 2 3 3 2 2 4" xfId="37898"/>
    <cellStyle name="Total 3 2 2 3 3 2 2 5" xfId="37899"/>
    <cellStyle name="Total 3 2 2 3 3 2 2 6" xfId="37900"/>
    <cellStyle name="Total 3 2 2 3 3 2 3" xfId="37901"/>
    <cellStyle name="Total 3 2 2 3 3 2 3 2" xfId="37902"/>
    <cellStyle name="Total 3 2 2 3 3 2 3 3" xfId="37903"/>
    <cellStyle name="Total 3 2 2 3 3 2 3 4" xfId="37904"/>
    <cellStyle name="Total 3 2 2 3 3 2 3 5" xfId="37905"/>
    <cellStyle name="Total 3 2 2 3 3 2 3 6" xfId="37906"/>
    <cellStyle name="Total 3 2 2 3 3 2 4" xfId="37907"/>
    <cellStyle name="Total 3 2 2 3 3 2 5" xfId="37908"/>
    <cellStyle name="Total 3 2 2 3 3 2 6" xfId="37909"/>
    <cellStyle name="Total 3 2 2 3 3 2 7" xfId="37910"/>
    <cellStyle name="Total 3 2 2 3 3 2 8" xfId="37911"/>
    <cellStyle name="Total 3 2 2 3 3 3" xfId="37912"/>
    <cellStyle name="Total 3 2 2 3 3 3 2" xfId="37913"/>
    <cellStyle name="Total 3 2 2 3 3 3 3" xfId="37914"/>
    <cellStyle name="Total 3 2 2 3 3 3 4" xfId="37915"/>
    <cellStyle name="Total 3 2 2 3 3 3 5" xfId="37916"/>
    <cellStyle name="Total 3 2 2 3 3 3 6" xfId="37917"/>
    <cellStyle name="Total 3 2 2 3 3 4" xfId="37918"/>
    <cellStyle name="Total 3 2 2 3 3 4 2" xfId="37919"/>
    <cellStyle name="Total 3 2 2 3 3 4 3" xfId="37920"/>
    <cellStyle name="Total 3 2 2 3 3 4 4" xfId="37921"/>
    <cellStyle name="Total 3 2 2 3 3 4 5" xfId="37922"/>
    <cellStyle name="Total 3 2 2 3 3 4 6" xfId="37923"/>
    <cellStyle name="Total 3 2 2 3 3 5" xfId="37924"/>
    <cellStyle name="Total 3 2 2 3 3 6" xfId="37925"/>
    <cellStyle name="Total 3 2 2 3 3 7" xfId="37926"/>
    <cellStyle name="Total 3 2 2 3 3 8" xfId="37927"/>
    <cellStyle name="Total 3 2 2 3 3 9" xfId="37928"/>
    <cellStyle name="Total 3 2 2 3 4" xfId="37929"/>
    <cellStyle name="Total 3 2 2 3 4 2" xfId="37930"/>
    <cellStyle name="Total 3 2 2 3 4 2 2" xfId="37931"/>
    <cellStyle name="Total 3 2 2 3 4 2 3" xfId="37932"/>
    <cellStyle name="Total 3 2 2 3 4 2 4" xfId="37933"/>
    <cellStyle name="Total 3 2 2 3 4 2 5" xfId="37934"/>
    <cellStyle name="Total 3 2 2 3 4 2 6" xfId="37935"/>
    <cellStyle name="Total 3 2 2 3 4 3" xfId="37936"/>
    <cellStyle name="Total 3 2 2 3 4 3 2" xfId="37937"/>
    <cellStyle name="Total 3 2 2 3 4 3 3" xfId="37938"/>
    <cellStyle name="Total 3 2 2 3 4 3 4" xfId="37939"/>
    <cellStyle name="Total 3 2 2 3 4 3 5" xfId="37940"/>
    <cellStyle name="Total 3 2 2 3 4 3 6" xfId="37941"/>
    <cellStyle name="Total 3 2 2 3 4 4" xfId="37942"/>
    <cellStyle name="Total 3 2 2 3 4 5" xfId="37943"/>
    <cellStyle name="Total 3 2 2 3 4 6" xfId="37944"/>
    <cellStyle name="Total 3 2 2 3 4 7" xfId="37945"/>
    <cellStyle name="Total 3 2 2 3 4 8" xfId="37946"/>
    <cellStyle name="Total 3 2 2 3 5" xfId="37947"/>
    <cellStyle name="Total 3 2 2 3 5 2" xfId="37948"/>
    <cellStyle name="Total 3 2 2 3 5 3" xfId="37949"/>
    <cellStyle name="Total 3 2 2 3 5 4" xfId="37950"/>
    <cellStyle name="Total 3 2 2 3 5 5" xfId="37951"/>
    <cellStyle name="Total 3 2 2 3 5 6" xfId="37952"/>
    <cellStyle name="Total 3 2 2 3 6" xfId="37953"/>
    <cellStyle name="Total 3 2 2 3 6 2" xfId="37954"/>
    <cellStyle name="Total 3 2 2 3 6 3" xfId="37955"/>
    <cellStyle name="Total 3 2 2 3 6 4" xfId="37956"/>
    <cellStyle name="Total 3 2 2 3 6 5" xfId="37957"/>
    <cellStyle name="Total 3 2 2 3 6 6" xfId="37958"/>
    <cellStyle name="Total 3 2 2 3 7" xfId="37959"/>
    <cellStyle name="Total 3 2 2 3 8" xfId="37960"/>
    <cellStyle name="Total 3 2 2 3 9" xfId="37961"/>
    <cellStyle name="Total 3 2 2 4" xfId="37962"/>
    <cellStyle name="Total 3 2 2 4 10" xfId="37963"/>
    <cellStyle name="Total 3 2 2 4 2" xfId="37964"/>
    <cellStyle name="Total 3 2 2 4 2 2" xfId="37965"/>
    <cellStyle name="Total 3 2 2 4 2 2 2" xfId="37966"/>
    <cellStyle name="Total 3 2 2 4 2 2 2 2" xfId="37967"/>
    <cellStyle name="Total 3 2 2 4 2 2 2 3" xfId="37968"/>
    <cellStyle name="Total 3 2 2 4 2 2 2 4" xfId="37969"/>
    <cellStyle name="Total 3 2 2 4 2 2 2 5" xfId="37970"/>
    <cellStyle name="Total 3 2 2 4 2 2 2 6" xfId="37971"/>
    <cellStyle name="Total 3 2 2 4 2 2 3" xfId="37972"/>
    <cellStyle name="Total 3 2 2 4 2 2 3 2" xfId="37973"/>
    <cellStyle name="Total 3 2 2 4 2 2 3 3" xfId="37974"/>
    <cellStyle name="Total 3 2 2 4 2 2 3 4" xfId="37975"/>
    <cellStyle name="Total 3 2 2 4 2 2 3 5" xfId="37976"/>
    <cellStyle name="Total 3 2 2 4 2 2 3 6" xfId="37977"/>
    <cellStyle name="Total 3 2 2 4 2 2 4" xfId="37978"/>
    <cellStyle name="Total 3 2 2 4 2 2 5" xfId="37979"/>
    <cellStyle name="Total 3 2 2 4 2 2 6" xfId="37980"/>
    <cellStyle name="Total 3 2 2 4 2 2 7" xfId="37981"/>
    <cellStyle name="Total 3 2 2 4 2 2 8" xfId="37982"/>
    <cellStyle name="Total 3 2 2 4 2 3" xfId="37983"/>
    <cellStyle name="Total 3 2 2 4 2 3 2" xfId="37984"/>
    <cellStyle name="Total 3 2 2 4 2 3 3" xfId="37985"/>
    <cellStyle name="Total 3 2 2 4 2 3 4" xfId="37986"/>
    <cellStyle name="Total 3 2 2 4 2 3 5" xfId="37987"/>
    <cellStyle name="Total 3 2 2 4 2 3 6" xfId="37988"/>
    <cellStyle name="Total 3 2 2 4 2 4" xfId="37989"/>
    <cellStyle name="Total 3 2 2 4 2 4 2" xfId="37990"/>
    <cellStyle name="Total 3 2 2 4 2 4 3" xfId="37991"/>
    <cellStyle name="Total 3 2 2 4 2 4 4" xfId="37992"/>
    <cellStyle name="Total 3 2 2 4 2 4 5" xfId="37993"/>
    <cellStyle name="Total 3 2 2 4 2 4 6" xfId="37994"/>
    <cellStyle name="Total 3 2 2 4 2 5" xfId="37995"/>
    <cellStyle name="Total 3 2 2 4 2 6" xfId="37996"/>
    <cellStyle name="Total 3 2 2 4 2 7" xfId="37997"/>
    <cellStyle name="Total 3 2 2 4 2 8" xfId="37998"/>
    <cellStyle name="Total 3 2 2 4 2 9" xfId="37999"/>
    <cellStyle name="Total 3 2 2 4 3" xfId="38000"/>
    <cellStyle name="Total 3 2 2 4 3 2" xfId="38001"/>
    <cellStyle name="Total 3 2 2 4 3 2 2" xfId="38002"/>
    <cellStyle name="Total 3 2 2 4 3 2 3" xfId="38003"/>
    <cellStyle name="Total 3 2 2 4 3 2 4" xfId="38004"/>
    <cellStyle name="Total 3 2 2 4 3 2 5" xfId="38005"/>
    <cellStyle name="Total 3 2 2 4 3 2 6" xfId="38006"/>
    <cellStyle name="Total 3 2 2 4 3 3" xfId="38007"/>
    <cellStyle name="Total 3 2 2 4 3 3 2" xfId="38008"/>
    <cellStyle name="Total 3 2 2 4 3 3 3" xfId="38009"/>
    <cellStyle name="Total 3 2 2 4 3 3 4" xfId="38010"/>
    <cellStyle name="Total 3 2 2 4 3 3 5" xfId="38011"/>
    <cellStyle name="Total 3 2 2 4 3 3 6" xfId="38012"/>
    <cellStyle name="Total 3 2 2 4 3 4" xfId="38013"/>
    <cellStyle name="Total 3 2 2 4 3 5" xfId="38014"/>
    <cellStyle name="Total 3 2 2 4 3 6" xfId="38015"/>
    <cellStyle name="Total 3 2 2 4 3 7" xfId="38016"/>
    <cellStyle name="Total 3 2 2 4 3 8" xfId="38017"/>
    <cellStyle name="Total 3 2 2 4 4" xfId="38018"/>
    <cellStyle name="Total 3 2 2 4 4 2" xfId="38019"/>
    <cellStyle name="Total 3 2 2 4 4 3" xfId="38020"/>
    <cellStyle name="Total 3 2 2 4 4 4" xfId="38021"/>
    <cellStyle name="Total 3 2 2 4 4 5" xfId="38022"/>
    <cellStyle name="Total 3 2 2 4 4 6" xfId="38023"/>
    <cellStyle name="Total 3 2 2 4 5" xfId="38024"/>
    <cellStyle name="Total 3 2 2 4 5 2" xfId="38025"/>
    <cellStyle name="Total 3 2 2 4 5 3" xfId="38026"/>
    <cellStyle name="Total 3 2 2 4 5 4" xfId="38027"/>
    <cellStyle name="Total 3 2 2 4 5 5" xfId="38028"/>
    <cellStyle name="Total 3 2 2 4 5 6" xfId="38029"/>
    <cellStyle name="Total 3 2 2 4 6" xfId="38030"/>
    <cellStyle name="Total 3 2 2 4 7" xfId="38031"/>
    <cellStyle name="Total 3 2 2 4 8" xfId="38032"/>
    <cellStyle name="Total 3 2 2 4 9" xfId="38033"/>
    <cellStyle name="Total 3 2 2 5" xfId="38034"/>
    <cellStyle name="Total 3 2 2 5 2" xfId="38035"/>
    <cellStyle name="Total 3 2 2 5 2 2" xfId="38036"/>
    <cellStyle name="Total 3 2 2 5 2 2 2" xfId="38037"/>
    <cellStyle name="Total 3 2 2 5 2 2 3" xfId="38038"/>
    <cellStyle name="Total 3 2 2 5 2 2 4" xfId="38039"/>
    <cellStyle name="Total 3 2 2 5 2 2 5" xfId="38040"/>
    <cellStyle name="Total 3 2 2 5 2 2 6" xfId="38041"/>
    <cellStyle name="Total 3 2 2 5 2 3" xfId="38042"/>
    <cellStyle name="Total 3 2 2 5 2 3 2" xfId="38043"/>
    <cellStyle name="Total 3 2 2 5 2 3 3" xfId="38044"/>
    <cellStyle name="Total 3 2 2 5 2 3 4" xfId="38045"/>
    <cellStyle name="Total 3 2 2 5 2 3 5" xfId="38046"/>
    <cellStyle name="Total 3 2 2 5 2 3 6" xfId="38047"/>
    <cellStyle name="Total 3 2 2 5 2 4" xfId="38048"/>
    <cellStyle name="Total 3 2 2 5 2 5" xfId="38049"/>
    <cellStyle name="Total 3 2 2 5 2 6" xfId="38050"/>
    <cellStyle name="Total 3 2 2 5 2 7" xfId="38051"/>
    <cellStyle name="Total 3 2 2 5 2 8" xfId="38052"/>
    <cellStyle name="Total 3 2 2 5 3" xfId="38053"/>
    <cellStyle name="Total 3 2 2 5 3 2" xfId="38054"/>
    <cellStyle name="Total 3 2 2 5 3 3" xfId="38055"/>
    <cellStyle name="Total 3 2 2 5 3 4" xfId="38056"/>
    <cellStyle name="Total 3 2 2 5 3 5" xfId="38057"/>
    <cellStyle name="Total 3 2 2 5 3 6" xfId="38058"/>
    <cellStyle name="Total 3 2 2 5 4" xfId="38059"/>
    <cellStyle name="Total 3 2 2 5 4 2" xfId="38060"/>
    <cellStyle name="Total 3 2 2 5 4 3" xfId="38061"/>
    <cellStyle name="Total 3 2 2 5 4 4" xfId="38062"/>
    <cellStyle name="Total 3 2 2 5 4 5" xfId="38063"/>
    <cellStyle name="Total 3 2 2 5 4 6" xfId="38064"/>
    <cellStyle name="Total 3 2 2 5 5" xfId="38065"/>
    <cellStyle name="Total 3 2 2 5 6" xfId="38066"/>
    <cellStyle name="Total 3 2 2 5 7" xfId="38067"/>
    <cellStyle name="Total 3 2 2 5 8" xfId="38068"/>
    <cellStyle name="Total 3 2 2 5 9" xfId="38069"/>
    <cellStyle name="Total 3 2 2 6" xfId="38070"/>
    <cellStyle name="Total 3 2 2 6 2" xfId="38071"/>
    <cellStyle name="Total 3 2 2 6 2 2" xfId="38072"/>
    <cellStyle name="Total 3 2 2 6 2 3" xfId="38073"/>
    <cellStyle name="Total 3 2 2 6 2 4" xfId="38074"/>
    <cellStyle name="Total 3 2 2 6 2 5" xfId="38075"/>
    <cellStyle name="Total 3 2 2 6 2 6" xfId="38076"/>
    <cellStyle name="Total 3 2 2 6 3" xfId="38077"/>
    <cellStyle name="Total 3 2 2 6 3 2" xfId="38078"/>
    <cellStyle name="Total 3 2 2 6 3 3" xfId="38079"/>
    <cellStyle name="Total 3 2 2 6 3 4" xfId="38080"/>
    <cellStyle name="Total 3 2 2 6 3 5" xfId="38081"/>
    <cellStyle name="Total 3 2 2 6 3 6" xfId="38082"/>
    <cellStyle name="Total 3 2 2 6 4" xfId="38083"/>
    <cellStyle name="Total 3 2 2 6 5" xfId="38084"/>
    <cellStyle name="Total 3 2 2 6 6" xfId="38085"/>
    <cellStyle name="Total 3 2 2 6 7" xfId="38086"/>
    <cellStyle name="Total 3 2 2 6 8" xfId="38087"/>
    <cellStyle name="Total 3 2 2 7" xfId="38088"/>
    <cellStyle name="Total 3 2 2 7 2" xfId="38089"/>
    <cellStyle name="Total 3 2 2 7 3" xfId="38090"/>
    <cellStyle name="Total 3 2 2 7 4" xfId="38091"/>
    <cellStyle name="Total 3 2 2 7 5" xfId="38092"/>
    <cellStyle name="Total 3 2 2 7 6" xfId="38093"/>
    <cellStyle name="Total 3 2 2 8" xfId="38094"/>
    <cellStyle name="Total 3 2 2 8 2" xfId="38095"/>
    <cellStyle name="Total 3 2 2 8 3" xfId="38096"/>
    <cellStyle name="Total 3 2 2 8 4" xfId="38097"/>
    <cellStyle name="Total 3 2 2 8 5" xfId="38098"/>
    <cellStyle name="Total 3 2 2 8 6" xfId="38099"/>
    <cellStyle name="Total 3 2 2 9" xfId="38100"/>
    <cellStyle name="Total 3 2 3" xfId="38101"/>
    <cellStyle name="Total 3 2 3 10" xfId="38102"/>
    <cellStyle name="Total 3 2 3 11" xfId="38103"/>
    <cellStyle name="Total 3 2 3 12" xfId="38104"/>
    <cellStyle name="Total 3 2 3 2" xfId="38105"/>
    <cellStyle name="Total 3 2 3 2 10" xfId="38106"/>
    <cellStyle name="Total 3 2 3 2 11" xfId="38107"/>
    <cellStyle name="Total 3 2 3 2 2" xfId="38108"/>
    <cellStyle name="Total 3 2 3 2 2 10" xfId="38109"/>
    <cellStyle name="Total 3 2 3 2 2 2" xfId="38110"/>
    <cellStyle name="Total 3 2 3 2 2 2 2" xfId="38111"/>
    <cellStyle name="Total 3 2 3 2 2 2 2 2" xfId="38112"/>
    <cellStyle name="Total 3 2 3 2 2 2 2 2 2" xfId="38113"/>
    <cellStyle name="Total 3 2 3 2 2 2 2 2 3" xfId="38114"/>
    <cellStyle name="Total 3 2 3 2 2 2 2 2 4" xfId="38115"/>
    <cellStyle name="Total 3 2 3 2 2 2 2 2 5" xfId="38116"/>
    <cellStyle name="Total 3 2 3 2 2 2 2 2 6" xfId="38117"/>
    <cellStyle name="Total 3 2 3 2 2 2 2 3" xfId="38118"/>
    <cellStyle name="Total 3 2 3 2 2 2 2 3 2" xfId="38119"/>
    <cellStyle name="Total 3 2 3 2 2 2 2 3 3" xfId="38120"/>
    <cellStyle name="Total 3 2 3 2 2 2 2 3 4" xfId="38121"/>
    <cellStyle name="Total 3 2 3 2 2 2 2 3 5" xfId="38122"/>
    <cellStyle name="Total 3 2 3 2 2 2 2 3 6" xfId="38123"/>
    <cellStyle name="Total 3 2 3 2 2 2 2 4" xfId="38124"/>
    <cellStyle name="Total 3 2 3 2 2 2 2 5" xfId="38125"/>
    <cellStyle name="Total 3 2 3 2 2 2 2 6" xfId="38126"/>
    <cellStyle name="Total 3 2 3 2 2 2 2 7" xfId="38127"/>
    <cellStyle name="Total 3 2 3 2 2 2 2 8" xfId="38128"/>
    <cellStyle name="Total 3 2 3 2 2 2 3" xfId="38129"/>
    <cellStyle name="Total 3 2 3 2 2 2 3 2" xfId="38130"/>
    <cellStyle name="Total 3 2 3 2 2 2 3 3" xfId="38131"/>
    <cellStyle name="Total 3 2 3 2 2 2 3 4" xfId="38132"/>
    <cellStyle name="Total 3 2 3 2 2 2 3 5" xfId="38133"/>
    <cellStyle name="Total 3 2 3 2 2 2 3 6" xfId="38134"/>
    <cellStyle name="Total 3 2 3 2 2 2 4" xfId="38135"/>
    <cellStyle name="Total 3 2 3 2 2 2 4 2" xfId="38136"/>
    <cellStyle name="Total 3 2 3 2 2 2 4 3" xfId="38137"/>
    <cellStyle name="Total 3 2 3 2 2 2 4 4" xfId="38138"/>
    <cellStyle name="Total 3 2 3 2 2 2 4 5" xfId="38139"/>
    <cellStyle name="Total 3 2 3 2 2 2 4 6" xfId="38140"/>
    <cellStyle name="Total 3 2 3 2 2 2 5" xfId="38141"/>
    <cellStyle name="Total 3 2 3 2 2 2 6" xfId="38142"/>
    <cellStyle name="Total 3 2 3 2 2 2 7" xfId="38143"/>
    <cellStyle name="Total 3 2 3 2 2 2 8" xfId="38144"/>
    <cellStyle name="Total 3 2 3 2 2 2 9" xfId="38145"/>
    <cellStyle name="Total 3 2 3 2 2 3" xfId="38146"/>
    <cellStyle name="Total 3 2 3 2 2 3 2" xfId="38147"/>
    <cellStyle name="Total 3 2 3 2 2 3 2 2" xfId="38148"/>
    <cellStyle name="Total 3 2 3 2 2 3 2 3" xfId="38149"/>
    <cellStyle name="Total 3 2 3 2 2 3 2 4" xfId="38150"/>
    <cellStyle name="Total 3 2 3 2 2 3 2 5" xfId="38151"/>
    <cellStyle name="Total 3 2 3 2 2 3 2 6" xfId="38152"/>
    <cellStyle name="Total 3 2 3 2 2 3 3" xfId="38153"/>
    <cellStyle name="Total 3 2 3 2 2 3 3 2" xfId="38154"/>
    <cellStyle name="Total 3 2 3 2 2 3 3 3" xfId="38155"/>
    <cellStyle name="Total 3 2 3 2 2 3 3 4" xfId="38156"/>
    <cellStyle name="Total 3 2 3 2 2 3 3 5" xfId="38157"/>
    <cellStyle name="Total 3 2 3 2 2 3 3 6" xfId="38158"/>
    <cellStyle name="Total 3 2 3 2 2 3 4" xfId="38159"/>
    <cellStyle name="Total 3 2 3 2 2 3 5" xfId="38160"/>
    <cellStyle name="Total 3 2 3 2 2 3 6" xfId="38161"/>
    <cellStyle name="Total 3 2 3 2 2 3 7" xfId="38162"/>
    <cellStyle name="Total 3 2 3 2 2 3 8" xfId="38163"/>
    <cellStyle name="Total 3 2 3 2 2 4" xfId="38164"/>
    <cellStyle name="Total 3 2 3 2 2 4 2" xfId="38165"/>
    <cellStyle name="Total 3 2 3 2 2 4 3" xfId="38166"/>
    <cellStyle name="Total 3 2 3 2 2 4 4" xfId="38167"/>
    <cellStyle name="Total 3 2 3 2 2 4 5" xfId="38168"/>
    <cellStyle name="Total 3 2 3 2 2 4 6" xfId="38169"/>
    <cellStyle name="Total 3 2 3 2 2 5" xfId="38170"/>
    <cellStyle name="Total 3 2 3 2 2 5 2" xfId="38171"/>
    <cellStyle name="Total 3 2 3 2 2 5 3" xfId="38172"/>
    <cellStyle name="Total 3 2 3 2 2 5 4" xfId="38173"/>
    <cellStyle name="Total 3 2 3 2 2 5 5" xfId="38174"/>
    <cellStyle name="Total 3 2 3 2 2 5 6" xfId="38175"/>
    <cellStyle name="Total 3 2 3 2 2 6" xfId="38176"/>
    <cellStyle name="Total 3 2 3 2 2 7" xfId="38177"/>
    <cellStyle name="Total 3 2 3 2 2 8" xfId="38178"/>
    <cellStyle name="Total 3 2 3 2 2 9" xfId="38179"/>
    <cellStyle name="Total 3 2 3 2 3" xfId="38180"/>
    <cellStyle name="Total 3 2 3 2 3 2" xfId="38181"/>
    <cellStyle name="Total 3 2 3 2 3 2 2" xfId="38182"/>
    <cellStyle name="Total 3 2 3 2 3 2 2 2" xfId="38183"/>
    <cellStyle name="Total 3 2 3 2 3 2 2 3" xfId="38184"/>
    <cellStyle name="Total 3 2 3 2 3 2 2 4" xfId="38185"/>
    <cellStyle name="Total 3 2 3 2 3 2 2 5" xfId="38186"/>
    <cellStyle name="Total 3 2 3 2 3 2 2 6" xfId="38187"/>
    <cellStyle name="Total 3 2 3 2 3 2 3" xfId="38188"/>
    <cellStyle name="Total 3 2 3 2 3 2 3 2" xfId="38189"/>
    <cellStyle name="Total 3 2 3 2 3 2 3 3" xfId="38190"/>
    <cellStyle name="Total 3 2 3 2 3 2 3 4" xfId="38191"/>
    <cellStyle name="Total 3 2 3 2 3 2 3 5" xfId="38192"/>
    <cellStyle name="Total 3 2 3 2 3 2 3 6" xfId="38193"/>
    <cellStyle name="Total 3 2 3 2 3 2 4" xfId="38194"/>
    <cellStyle name="Total 3 2 3 2 3 2 5" xfId="38195"/>
    <cellStyle name="Total 3 2 3 2 3 2 6" xfId="38196"/>
    <cellStyle name="Total 3 2 3 2 3 2 7" xfId="38197"/>
    <cellStyle name="Total 3 2 3 2 3 2 8" xfId="38198"/>
    <cellStyle name="Total 3 2 3 2 3 3" xfId="38199"/>
    <cellStyle name="Total 3 2 3 2 3 3 2" xfId="38200"/>
    <cellStyle name="Total 3 2 3 2 3 3 3" xfId="38201"/>
    <cellStyle name="Total 3 2 3 2 3 3 4" xfId="38202"/>
    <cellStyle name="Total 3 2 3 2 3 3 5" xfId="38203"/>
    <cellStyle name="Total 3 2 3 2 3 3 6" xfId="38204"/>
    <cellStyle name="Total 3 2 3 2 3 4" xfId="38205"/>
    <cellStyle name="Total 3 2 3 2 3 4 2" xfId="38206"/>
    <cellStyle name="Total 3 2 3 2 3 4 3" xfId="38207"/>
    <cellStyle name="Total 3 2 3 2 3 4 4" xfId="38208"/>
    <cellStyle name="Total 3 2 3 2 3 4 5" xfId="38209"/>
    <cellStyle name="Total 3 2 3 2 3 4 6" xfId="38210"/>
    <cellStyle name="Total 3 2 3 2 3 5" xfId="38211"/>
    <cellStyle name="Total 3 2 3 2 3 6" xfId="38212"/>
    <cellStyle name="Total 3 2 3 2 3 7" xfId="38213"/>
    <cellStyle name="Total 3 2 3 2 3 8" xfId="38214"/>
    <cellStyle name="Total 3 2 3 2 3 9" xfId="38215"/>
    <cellStyle name="Total 3 2 3 2 4" xfId="38216"/>
    <cellStyle name="Total 3 2 3 2 4 2" xfId="38217"/>
    <cellStyle name="Total 3 2 3 2 4 2 2" xfId="38218"/>
    <cellStyle name="Total 3 2 3 2 4 2 3" xfId="38219"/>
    <cellStyle name="Total 3 2 3 2 4 2 4" xfId="38220"/>
    <cellStyle name="Total 3 2 3 2 4 2 5" xfId="38221"/>
    <cellStyle name="Total 3 2 3 2 4 2 6" xfId="38222"/>
    <cellStyle name="Total 3 2 3 2 4 3" xfId="38223"/>
    <cellStyle name="Total 3 2 3 2 4 3 2" xfId="38224"/>
    <cellStyle name="Total 3 2 3 2 4 3 3" xfId="38225"/>
    <cellStyle name="Total 3 2 3 2 4 3 4" xfId="38226"/>
    <cellStyle name="Total 3 2 3 2 4 3 5" xfId="38227"/>
    <cellStyle name="Total 3 2 3 2 4 3 6" xfId="38228"/>
    <cellStyle name="Total 3 2 3 2 4 4" xfId="38229"/>
    <cellStyle name="Total 3 2 3 2 4 5" xfId="38230"/>
    <cellStyle name="Total 3 2 3 2 4 6" xfId="38231"/>
    <cellStyle name="Total 3 2 3 2 4 7" xfId="38232"/>
    <cellStyle name="Total 3 2 3 2 4 8" xfId="38233"/>
    <cellStyle name="Total 3 2 3 2 5" xfId="38234"/>
    <cellStyle name="Total 3 2 3 2 5 2" xfId="38235"/>
    <cellStyle name="Total 3 2 3 2 5 3" xfId="38236"/>
    <cellStyle name="Total 3 2 3 2 5 4" xfId="38237"/>
    <cellStyle name="Total 3 2 3 2 5 5" xfId="38238"/>
    <cellStyle name="Total 3 2 3 2 5 6" xfId="38239"/>
    <cellStyle name="Total 3 2 3 2 6" xfId="38240"/>
    <cellStyle name="Total 3 2 3 2 6 2" xfId="38241"/>
    <cellStyle name="Total 3 2 3 2 6 3" xfId="38242"/>
    <cellStyle name="Total 3 2 3 2 6 4" xfId="38243"/>
    <cellStyle name="Total 3 2 3 2 6 5" xfId="38244"/>
    <cellStyle name="Total 3 2 3 2 6 6" xfId="38245"/>
    <cellStyle name="Total 3 2 3 2 7" xfId="38246"/>
    <cellStyle name="Total 3 2 3 2 8" xfId="38247"/>
    <cellStyle name="Total 3 2 3 2 9" xfId="38248"/>
    <cellStyle name="Total 3 2 3 3" xfId="38249"/>
    <cellStyle name="Total 3 2 3 3 10" xfId="38250"/>
    <cellStyle name="Total 3 2 3 3 2" xfId="38251"/>
    <cellStyle name="Total 3 2 3 3 2 2" xfId="38252"/>
    <cellStyle name="Total 3 2 3 3 2 2 2" xfId="38253"/>
    <cellStyle name="Total 3 2 3 3 2 2 2 2" xfId="38254"/>
    <cellStyle name="Total 3 2 3 3 2 2 2 3" xfId="38255"/>
    <cellStyle name="Total 3 2 3 3 2 2 2 4" xfId="38256"/>
    <cellStyle name="Total 3 2 3 3 2 2 2 5" xfId="38257"/>
    <cellStyle name="Total 3 2 3 3 2 2 2 6" xfId="38258"/>
    <cellStyle name="Total 3 2 3 3 2 2 3" xfId="38259"/>
    <cellStyle name="Total 3 2 3 3 2 2 3 2" xfId="38260"/>
    <cellStyle name="Total 3 2 3 3 2 2 3 3" xfId="38261"/>
    <cellStyle name="Total 3 2 3 3 2 2 3 4" xfId="38262"/>
    <cellStyle name="Total 3 2 3 3 2 2 3 5" xfId="38263"/>
    <cellStyle name="Total 3 2 3 3 2 2 3 6" xfId="38264"/>
    <cellStyle name="Total 3 2 3 3 2 2 4" xfId="38265"/>
    <cellStyle name="Total 3 2 3 3 2 2 5" xfId="38266"/>
    <cellStyle name="Total 3 2 3 3 2 2 6" xfId="38267"/>
    <cellStyle name="Total 3 2 3 3 2 2 7" xfId="38268"/>
    <cellStyle name="Total 3 2 3 3 2 2 8" xfId="38269"/>
    <cellStyle name="Total 3 2 3 3 2 3" xfId="38270"/>
    <cellStyle name="Total 3 2 3 3 2 3 2" xfId="38271"/>
    <cellStyle name="Total 3 2 3 3 2 3 3" xfId="38272"/>
    <cellStyle name="Total 3 2 3 3 2 3 4" xfId="38273"/>
    <cellStyle name="Total 3 2 3 3 2 3 5" xfId="38274"/>
    <cellStyle name="Total 3 2 3 3 2 3 6" xfId="38275"/>
    <cellStyle name="Total 3 2 3 3 2 4" xfId="38276"/>
    <cellStyle name="Total 3 2 3 3 2 4 2" xfId="38277"/>
    <cellStyle name="Total 3 2 3 3 2 4 3" xfId="38278"/>
    <cellStyle name="Total 3 2 3 3 2 4 4" xfId="38279"/>
    <cellStyle name="Total 3 2 3 3 2 4 5" xfId="38280"/>
    <cellStyle name="Total 3 2 3 3 2 4 6" xfId="38281"/>
    <cellStyle name="Total 3 2 3 3 2 5" xfId="38282"/>
    <cellStyle name="Total 3 2 3 3 2 6" xfId="38283"/>
    <cellStyle name="Total 3 2 3 3 2 7" xfId="38284"/>
    <cellStyle name="Total 3 2 3 3 2 8" xfId="38285"/>
    <cellStyle name="Total 3 2 3 3 2 9" xfId="38286"/>
    <cellStyle name="Total 3 2 3 3 3" xfId="38287"/>
    <cellStyle name="Total 3 2 3 3 3 2" xfId="38288"/>
    <cellStyle name="Total 3 2 3 3 3 2 2" xfId="38289"/>
    <cellStyle name="Total 3 2 3 3 3 2 3" xfId="38290"/>
    <cellStyle name="Total 3 2 3 3 3 2 4" xfId="38291"/>
    <cellStyle name="Total 3 2 3 3 3 2 5" xfId="38292"/>
    <cellStyle name="Total 3 2 3 3 3 2 6" xfId="38293"/>
    <cellStyle name="Total 3 2 3 3 3 3" xfId="38294"/>
    <cellStyle name="Total 3 2 3 3 3 3 2" xfId="38295"/>
    <cellStyle name="Total 3 2 3 3 3 3 3" xfId="38296"/>
    <cellStyle name="Total 3 2 3 3 3 3 4" xfId="38297"/>
    <cellStyle name="Total 3 2 3 3 3 3 5" xfId="38298"/>
    <cellStyle name="Total 3 2 3 3 3 3 6" xfId="38299"/>
    <cellStyle name="Total 3 2 3 3 3 4" xfId="38300"/>
    <cellStyle name="Total 3 2 3 3 3 5" xfId="38301"/>
    <cellStyle name="Total 3 2 3 3 3 6" xfId="38302"/>
    <cellStyle name="Total 3 2 3 3 3 7" xfId="38303"/>
    <cellStyle name="Total 3 2 3 3 3 8" xfId="38304"/>
    <cellStyle name="Total 3 2 3 3 4" xfId="38305"/>
    <cellStyle name="Total 3 2 3 3 4 2" xfId="38306"/>
    <cellStyle name="Total 3 2 3 3 4 3" xfId="38307"/>
    <cellStyle name="Total 3 2 3 3 4 4" xfId="38308"/>
    <cellStyle name="Total 3 2 3 3 4 5" xfId="38309"/>
    <cellStyle name="Total 3 2 3 3 4 6" xfId="38310"/>
    <cellStyle name="Total 3 2 3 3 5" xfId="38311"/>
    <cellStyle name="Total 3 2 3 3 5 2" xfId="38312"/>
    <cellStyle name="Total 3 2 3 3 5 3" xfId="38313"/>
    <cellStyle name="Total 3 2 3 3 5 4" xfId="38314"/>
    <cellStyle name="Total 3 2 3 3 5 5" xfId="38315"/>
    <cellStyle name="Total 3 2 3 3 5 6" xfId="38316"/>
    <cellStyle name="Total 3 2 3 3 6" xfId="38317"/>
    <cellStyle name="Total 3 2 3 3 7" xfId="38318"/>
    <cellStyle name="Total 3 2 3 3 8" xfId="38319"/>
    <cellStyle name="Total 3 2 3 3 9" xfId="38320"/>
    <cellStyle name="Total 3 2 3 4" xfId="38321"/>
    <cellStyle name="Total 3 2 3 4 2" xfId="38322"/>
    <cellStyle name="Total 3 2 3 4 2 2" xfId="38323"/>
    <cellStyle name="Total 3 2 3 4 2 2 2" xfId="38324"/>
    <cellStyle name="Total 3 2 3 4 2 2 3" xfId="38325"/>
    <cellStyle name="Total 3 2 3 4 2 2 4" xfId="38326"/>
    <cellStyle name="Total 3 2 3 4 2 2 5" xfId="38327"/>
    <cellStyle name="Total 3 2 3 4 2 2 6" xfId="38328"/>
    <cellStyle name="Total 3 2 3 4 2 3" xfId="38329"/>
    <cellStyle name="Total 3 2 3 4 2 3 2" xfId="38330"/>
    <cellStyle name="Total 3 2 3 4 2 3 3" xfId="38331"/>
    <cellStyle name="Total 3 2 3 4 2 3 4" xfId="38332"/>
    <cellStyle name="Total 3 2 3 4 2 3 5" xfId="38333"/>
    <cellStyle name="Total 3 2 3 4 2 3 6" xfId="38334"/>
    <cellStyle name="Total 3 2 3 4 2 4" xfId="38335"/>
    <cellStyle name="Total 3 2 3 4 2 5" xfId="38336"/>
    <cellStyle name="Total 3 2 3 4 2 6" xfId="38337"/>
    <cellStyle name="Total 3 2 3 4 2 7" xfId="38338"/>
    <cellStyle name="Total 3 2 3 4 2 8" xfId="38339"/>
    <cellStyle name="Total 3 2 3 4 3" xfId="38340"/>
    <cellStyle name="Total 3 2 3 4 3 2" xfId="38341"/>
    <cellStyle name="Total 3 2 3 4 3 3" xfId="38342"/>
    <cellStyle name="Total 3 2 3 4 3 4" xfId="38343"/>
    <cellStyle name="Total 3 2 3 4 3 5" xfId="38344"/>
    <cellStyle name="Total 3 2 3 4 3 6" xfId="38345"/>
    <cellStyle name="Total 3 2 3 4 4" xfId="38346"/>
    <cellStyle name="Total 3 2 3 4 4 2" xfId="38347"/>
    <cellStyle name="Total 3 2 3 4 4 3" xfId="38348"/>
    <cellStyle name="Total 3 2 3 4 4 4" xfId="38349"/>
    <cellStyle name="Total 3 2 3 4 4 5" xfId="38350"/>
    <cellStyle name="Total 3 2 3 4 4 6" xfId="38351"/>
    <cellStyle name="Total 3 2 3 4 5" xfId="38352"/>
    <cellStyle name="Total 3 2 3 4 6" xfId="38353"/>
    <cellStyle name="Total 3 2 3 4 7" xfId="38354"/>
    <cellStyle name="Total 3 2 3 4 8" xfId="38355"/>
    <cellStyle name="Total 3 2 3 4 9" xfId="38356"/>
    <cellStyle name="Total 3 2 3 5" xfId="38357"/>
    <cellStyle name="Total 3 2 3 5 2" xfId="38358"/>
    <cellStyle name="Total 3 2 3 5 2 2" xfId="38359"/>
    <cellStyle name="Total 3 2 3 5 2 3" xfId="38360"/>
    <cellStyle name="Total 3 2 3 5 2 4" xfId="38361"/>
    <cellStyle name="Total 3 2 3 5 2 5" xfId="38362"/>
    <cellStyle name="Total 3 2 3 5 2 6" xfId="38363"/>
    <cellStyle name="Total 3 2 3 5 3" xfId="38364"/>
    <cellStyle name="Total 3 2 3 5 3 2" xfId="38365"/>
    <cellStyle name="Total 3 2 3 5 3 3" xfId="38366"/>
    <cellStyle name="Total 3 2 3 5 3 4" xfId="38367"/>
    <cellStyle name="Total 3 2 3 5 3 5" xfId="38368"/>
    <cellStyle name="Total 3 2 3 5 3 6" xfId="38369"/>
    <cellStyle name="Total 3 2 3 5 4" xfId="38370"/>
    <cellStyle name="Total 3 2 3 5 5" xfId="38371"/>
    <cellStyle name="Total 3 2 3 5 6" xfId="38372"/>
    <cellStyle name="Total 3 2 3 5 7" xfId="38373"/>
    <cellStyle name="Total 3 2 3 5 8" xfId="38374"/>
    <cellStyle name="Total 3 2 3 6" xfId="38375"/>
    <cellStyle name="Total 3 2 3 6 2" xfId="38376"/>
    <cellStyle name="Total 3 2 3 6 3" xfId="38377"/>
    <cellStyle name="Total 3 2 3 6 4" xfId="38378"/>
    <cellStyle name="Total 3 2 3 6 5" xfId="38379"/>
    <cellStyle name="Total 3 2 3 6 6" xfId="38380"/>
    <cellStyle name="Total 3 2 3 7" xfId="38381"/>
    <cellStyle name="Total 3 2 3 7 2" xfId="38382"/>
    <cellStyle name="Total 3 2 3 7 3" xfId="38383"/>
    <cellStyle name="Total 3 2 3 7 4" xfId="38384"/>
    <cellStyle name="Total 3 2 3 7 5" xfId="38385"/>
    <cellStyle name="Total 3 2 3 7 6" xfId="38386"/>
    <cellStyle name="Total 3 2 3 8" xfId="38387"/>
    <cellStyle name="Total 3 2 3 9" xfId="38388"/>
    <cellStyle name="Total 3 2 4" xfId="38389"/>
    <cellStyle name="Total 3 2 4 10" xfId="38390"/>
    <cellStyle name="Total 3 2 4 11" xfId="38391"/>
    <cellStyle name="Total 3 2 4 2" xfId="38392"/>
    <cellStyle name="Total 3 2 4 2 10" xfId="38393"/>
    <cellStyle name="Total 3 2 4 2 2" xfId="38394"/>
    <cellStyle name="Total 3 2 4 2 2 2" xfId="38395"/>
    <cellStyle name="Total 3 2 4 2 2 2 2" xfId="38396"/>
    <cellStyle name="Total 3 2 4 2 2 2 2 2" xfId="38397"/>
    <cellStyle name="Total 3 2 4 2 2 2 2 3" xfId="38398"/>
    <cellStyle name="Total 3 2 4 2 2 2 2 4" xfId="38399"/>
    <cellStyle name="Total 3 2 4 2 2 2 2 5" xfId="38400"/>
    <cellStyle name="Total 3 2 4 2 2 2 2 6" xfId="38401"/>
    <cellStyle name="Total 3 2 4 2 2 2 3" xfId="38402"/>
    <cellStyle name="Total 3 2 4 2 2 2 3 2" xfId="38403"/>
    <cellStyle name="Total 3 2 4 2 2 2 3 3" xfId="38404"/>
    <cellStyle name="Total 3 2 4 2 2 2 3 4" xfId="38405"/>
    <cellStyle name="Total 3 2 4 2 2 2 3 5" xfId="38406"/>
    <cellStyle name="Total 3 2 4 2 2 2 3 6" xfId="38407"/>
    <cellStyle name="Total 3 2 4 2 2 2 4" xfId="38408"/>
    <cellStyle name="Total 3 2 4 2 2 2 5" xfId="38409"/>
    <cellStyle name="Total 3 2 4 2 2 2 6" xfId="38410"/>
    <cellStyle name="Total 3 2 4 2 2 2 7" xfId="38411"/>
    <cellStyle name="Total 3 2 4 2 2 2 8" xfId="38412"/>
    <cellStyle name="Total 3 2 4 2 2 3" xfId="38413"/>
    <cellStyle name="Total 3 2 4 2 2 3 2" xfId="38414"/>
    <cellStyle name="Total 3 2 4 2 2 3 3" xfId="38415"/>
    <cellStyle name="Total 3 2 4 2 2 3 4" xfId="38416"/>
    <cellStyle name="Total 3 2 4 2 2 3 5" xfId="38417"/>
    <cellStyle name="Total 3 2 4 2 2 3 6" xfId="38418"/>
    <cellStyle name="Total 3 2 4 2 2 4" xfId="38419"/>
    <cellStyle name="Total 3 2 4 2 2 4 2" xfId="38420"/>
    <cellStyle name="Total 3 2 4 2 2 4 3" xfId="38421"/>
    <cellStyle name="Total 3 2 4 2 2 4 4" xfId="38422"/>
    <cellStyle name="Total 3 2 4 2 2 4 5" xfId="38423"/>
    <cellStyle name="Total 3 2 4 2 2 4 6" xfId="38424"/>
    <cellStyle name="Total 3 2 4 2 2 5" xfId="38425"/>
    <cellStyle name="Total 3 2 4 2 2 6" xfId="38426"/>
    <cellStyle name="Total 3 2 4 2 2 7" xfId="38427"/>
    <cellStyle name="Total 3 2 4 2 2 8" xfId="38428"/>
    <cellStyle name="Total 3 2 4 2 2 9" xfId="38429"/>
    <cellStyle name="Total 3 2 4 2 3" xfId="38430"/>
    <cellStyle name="Total 3 2 4 2 3 2" xfId="38431"/>
    <cellStyle name="Total 3 2 4 2 3 2 2" xfId="38432"/>
    <cellStyle name="Total 3 2 4 2 3 2 3" xfId="38433"/>
    <cellStyle name="Total 3 2 4 2 3 2 4" xfId="38434"/>
    <cellStyle name="Total 3 2 4 2 3 2 5" xfId="38435"/>
    <cellStyle name="Total 3 2 4 2 3 2 6" xfId="38436"/>
    <cellStyle name="Total 3 2 4 2 3 3" xfId="38437"/>
    <cellStyle name="Total 3 2 4 2 3 3 2" xfId="38438"/>
    <cellStyle name="Total 3 2 4 2 3 3 3" xfId="38439"/>
    <cellStyle name="Total 3 2 4 2 3 3 4" xfId="38440"/>
    <cellStyle name="Total 3 2 4 2 3 3 5" xfId="38441"/>
    <cellStyle name="Total 3 2 4 2 3 3 6" xfId="38442"/>
    <cellStyle name="Total 3 2 4 2 3 4" xfId="38443"/>
    <cellStyle name="Total 3 2 4 2 3 5" xfId="38444"/>
    <cellStyle name="Total 3 2 4 2 3 6" xfId="38445"/>
    <cellStyle name="Total 3 2 4 2 3 7" xfId="38446"/>
    <cellStyle name="Total 3 2 4 2 3 8" xfId="38447"/>
    <cellStyle name="Total 3 2 4 2 4" xfId="38448"/>
    <cellStyle name="Total 3 2 4 2 4 2" xfId="38449"/>
    <cellStyle name="Total 3 2 4 2 4 3" xfId="38450"/>
    <cellStyle name="Total 3 2 4 2 4 4" xfId="38451"/>
    <cellStyle name="Total 3 2 4 2 4 5" xfId="38452"/>
    <cellStyle name="Total 3 2 4 2 4 6" xfId="38453"/>
    <cellStyle name="Total 3 2 4 2 5" xfId="38454"/>
    <cellStyle name="Total 3 2 4 2 5 2" xfId="38455"/>
    <cellStyle name="Total 3 2 4 2 5 3" xfId="38456"/>
    <cellStyle name="Total 3 2 4 2 5 4" xfId="38457"/>
    <cellStyle name="Total 3 2 4 2 5 5" xfId="38458"/>
    <cellStyle name="Total 3 2 4 2 5 6" xfId="38459"/>
    <cellStyle name="Total 3 2 4 2 6" xfId="38460"/>
    <cellStyle name="Total 3 2 4 2 7" xfId="38461"/>
    <cellStyle name="Total 3 2 4 2 8" xfId="38462"/>
    <cellStyle name="Total 3 2 4 2 9" xfId="38463"/>
    <cellStyle name="Total 3 2 4 3" xfId="38464"/>
    <cellStyle name="Total 3 2 4 3 2" xfId="38465"/>
    <cellStyle name="Total 3 2 4 3 2 2" xfId="38466"/>
    <cellStyle name="Total 3 2 4 3 2 2 2" xfId="38467"/>
    <cellStyle name="Total 3 2 4 3 2 2 3" xfId="38468"/>
    <cellStyle name="Total 3 2 4 3 2 2 4" xfId="38469"/>
    <cellStyle name="Total 3 2 4 3 2 2 5" xfId="38470"/>
    <cellStyle name="Total 3 2 4 3 2 2 6" xfId="38471"/>
    <cellStyle name="Total 3 2 4 3 2 3" xfId="38472"/>
    <cellStyle name="Total 3 2 4 3 2 3 2" xfId="38473"/>
    <cellStyle name="Total 3 2 4 3 2 3 3" xfId="38474"/>
    <cellStyle name="Total 3 2 4 3 2 3 4" xfId="38475"/>
    <cellStyle name="Total 3 2 4 3 2 3 5" xfId="38476"/>
    <cellStyle name="Total 3 2 4 3 2 3 6" xfId="38477"/>
    <cellStyle name="Total 3 2 4 3 2 4" xfId="38478"/>
    <cellStyle name="Total 3 2 4 3 2 5" xfId="38479"/>
    <cellStyle name="Total 3 2 4 3 2 6" xfId="38480"/>
    <cellStyle name="Total 3 2 4 3 2 7" xfId="38481"/>
    <cellStyle name="Total 3 2 4 3 2 8" xfId="38482"/>
    <cellStyle name="Total 3 2 4 3 3" xfId="38483"/>
    <cellStyle name="Total 3 2 4 3 3 2" xfId="38484"/>
    <cellStyle name="Total 3 2 4 3 3 3" xfId="38485"/>
    <cellStyle name="Total 3 2 4 3 3 4" xfId="38486"/>
    <cellStyle name="Total 3 2 4 3 3 5" xfId="38487"/>
    <cellStyle name="Total 3 2 4 3 3 6" xfId="38488"/>
    <cellStyle name="Total 3 2 4 3 4" xfId="38489"/>
    <cellStyle name="Total 3 2 4 3 4 2" xfId="38490"/>
    <cellStyle name="Total 3 2 4 3 4 3" xfId="38491"/>
    <cellStyle name="Total 3 2 4 3 4 4" xfId="38492"/>
    <cellStyle name="Total 3 2 4 3 4 5" xfId="38493"/>
    <cellStyle name="Total 3 2 4 3 4 6" xfId="38494"/>
    <cellStyle name="Total 3 2 4 3 5" xfId="38495"/>
    <cellStyle name="Total 3 2 4 3 6" xfId="38496"/>
    <cellStyle name="Total 3 2 4 3 7" xfId="38497"/>
    <cellStyle name="Total 3 2 4 3 8" xfId="38498"/>
    <cellStyle name="Total 3 2 4 3 9" xfId="38499"/>
    <cellStyle name="Total 3 2 4 4" xfId="38500"/>
    <cellStyle name="Total 3 2 4 4 2" xfId="38501"/>
    <cellStyle name="Total 3 2 4 4 2 2" xfId="38502"/>
    <cellStyle name="Total 3 2 4 4 2 3" xfId="38503"/>
    <cellStyle name="Total 3 2 4 4 2 4" xfId="38504"/>
    <cellStyle name="Total 3 2 4 4 2 5" xfId="38505"/>
    <cellStyle name="Total 3 2 4 4 2 6" xfId="38506"/>
    <cellStyle name="Total 3 2 4 4 3" xfId="38507"/>
    <cellStyle name="Total 3 2 4 4 3 2" xfId="38508"/>
    <cellStyle name="Total 3 2 4 4 3 3" xfId="38509"/>
    <cellStyle name="Total 3 2 4 4 3 4" xfId="38510"/>
    <cellStyle name="Total 3 2 4 4 3 5" xfId="38511"/>
    <cellStyle name="Total 3 2 4 4 3 6" xfId="38512"/>
    <cellStyle name="Total 3 2 4 4 4" xfId="38513"/>
    <cellStyle name="Total 3 2 4 4 5" xfId="38514"/>
    <cellStyle name="Total 3 2 4 4 6" xfId="38515"/>
    <cellStyle name="Total 3 2 4 4 7" xfId="38516"/>
    <cellStyle name="Total 3 2 4 4 8" xfId="38517"/>
    <cellStyle name="Total 3 2 4 5" xfId="38518"/>
    <cellStyle name="Total 3 2 4 5 2" xfId="38519"/>
    <cellStyle name="Total 3 2 4 5 3" xfId="38520"/>
    <cellStyle name="Total 3 2 4 5 4" xfId="38521"/>
    <cellStyle name="Total 3 2 4 5 5" xfId="38522"/>
    <cellStyle name="Total 3 2 4 5 6" xfId="38523"/>
    <cellStyle name="Total 3 2 4 6" xfId="38524"/>
    <cellStyle name="Total 3 2 4 6 2" xfId="38525"/>
    <cellStyle name="Total 3 2 4 6 3" xfId="38526"/>
    <cellStyle name="Total 3 2 4 6 4" xfId="38527"/>
    <cellStyle name="Total 3 2 4 6 5" xfId="38528"/>
    <cellStyle name="Total 3 2 4 6 6" xfId="38529"/>
    <cellStyle name="Total 3 2 4 7" xfId="38530"/>
    <cellStyle name="Total 3 2 4 8" xfId="38531"/>
    <cellStyle name="Total 3 2 4 9" xfId="38532"/>
    <cellStyle name="Total 3 2 5" xfId="38533"/>
    <cellStyle name="Total 3 2 5 10" xfId="38534"/>
    <cellStyle name="Total 3 2 5 2" xfId="38535"/>
    <cellStyle name="Total 3 2 5 2 2" xfId="38536"/>
    <cellStyle name="Total 3 2 5 2 2 2" xfId="38537"/>
    <cellStyle name="Total 3 2 5 2 2 2 2" xfId="38538"/>
    <cellStyle name="Total 3 2 5 2 2 2 3" xfId="38539"/>
    <cellStyle name="Total 3 2 5 2 2 2 4" xfId="38540"/>
    <cellStyle name="Total 3 2 5 2 2 2 5" xfId="38541"/>
    <cellStyle name="Total 3 2 5 2 2 2 6" xfId="38542"/>
    <cellStyle name="Total 3 2 5 2 2 3" xfId="38543"/>
    <cellStyle name="Total 3 2 5 2 2 3 2" xfId="38544"/>
    <cellStyle name="Total 3 2 5 2 2 3 3" xfId="38545"/>
    <cellStyle name="Total 3 2 5 2 2 3 4" xfId="38546"/>
    <cellStyle name="Total 3 2 5 2 2 3 5" xfId="38547"/>
    <cellStyle name="Total 3 2 5 2 2 3 6" xfId="38548"/>
    <cellStyle name="Total 3 2 5 2 2 4" xfId="38549"/>
    <cellStyle name="Total 3 2 5 2 2 5" xfId="38550"/>
    <cellStyle name="Total 3 2 5 2 2 6" xfId="38551"/>
    <cellStyle name="Total 3 2 5 2 2 7" xfId="38552"/>
    <cellStyle name="Total 3 2 5 2 2 8" xfId="38553"/>
    <cellStyle name="Total 3 2 5 2 3" xfId="38554"/>
    <cellStyle name="Total 3 2 5 2 3 2" xfId="38555"/>
    <cellStyle name="Total 3 2 5 2 3 3" xfId="38556"/>
    <cellStyle name="Total 3 2 5 2 3 4" xfId="38557"/>
    <cellStyle name="Total 3 2 5 2 3 5" xfId="38558"/>
    <cellStyle name="Total 3 2 5 2 3 6" xfId="38559"/>
    <cellStyle name="Total 3 2 5 2 4" xfId="38560"/>
    <cellStyle name="Total 3 2 5 2 4 2" xfId="38561"/>
    <cellStyle name="Total 3 2 5 2 4 3" xfId="38562"/>
    <cellStyle name="Total 3 2 5 2 4 4" xfId="38563"/>
    <cellStyle name="Total 3 2 5 2 4 5" xfId="38564"/>
    <cellStyle name="Total 3 2 5 2 4 6" xfId="38565"/>
    <cellStyle name="Total 3 2 5 2 5" xfId="38566"/>
    <cellStyle name="Total 3 2 5 2 6" xfId="38567"/>
    <cellStyle name="Total 3 2 5 2 7" xfId="38568"/>
    <cellStyle name="Total 3 2 5 2 8" xfId="38569"/>
    <cellStyle name="Total 3 2 5 2 9" xfId="38570"/>
    <cellStyle name="Total 3 2 5 3" xfId="38571"/>
    <cellStyle name="Total 3 2 5 3 2" xfId="38572"/>
    <cellStyle name="Total 3 2 5 3 2 2" xfId="38573"/>
    <cellStyle name="Total 3 2 5 3 2 3" xfId="38574"/>
    <cellStyle name="Total 3 2 5 3 2 4" xfId="38575"/>
    <cellStyle name="Total 3 2 5 3 2 5" xfId="38576"/>
    <cellStyle name="Total 3 2 5 3 2 6" xfId="38577"/>
    <cellStyle name="Total 3 2 5 3 3" xfId="38578"/>
    <cellStyle name="Total 3 2 5 3 3 2" xfId="38579"/>
    <cellStyle name="Total 3 2 5 3 3 3" xfId="38580"/>
    <cellStyle name="Total 3 2 5 3 3 4" xfId="38581"/>
    <cellStyle name="Total 3 2 5 3 3 5" xfId="38582"/>
    <cellStyle name="Total 3 2 5 3 3 6" xfId="38583"/>
    <cellStyle name="Total 3 2 5 3 4" xfId="38584"/>
    <cellStyle name="Total 3 2 5 3 5" xfId="38585"/>
    <cellStyle name="Total 3 2 5 3 6" xfId="38586"/>
    <cellStyle name="Total 3 2 5 3 7" xfId="38587"/>
    <cellStyle name="Total 3 2 5 3 8" xfId="38588"/>
    <cellStyle name="Total 3 2 5 4" xfId="38589"/>
    <cellStyle name="Total 3 2 5 4 2" xfId="38590"/>
    <cellStyle name="Total 3 2 5 4 3" xfId="38591"/>
    <cellStyle name="Total 3 2 5 4 4" xfId="38592"/>
    <cellStyle name="Total 3 2 5 4 5" xfId="38593"/>
    <cellStyle name="Total 3 2 5 4 6" xfId="38594"/>
    <cellStyle name="Total 3 2 5 5" xfId="38595"/>
    <cellStyle name="Total 3 2 5 5 2" xfId="38596"/>
    <cellStyle name="Total 3 2 5 5 3" xfId="38597"/>
    <cellStyle name="Total 3 2 5 5 4" xfId="38598"/>
    <cellStyle name="Total 3 2 5 5 5" xfId="38599"/>
    <cellStyle name="Total 3 2 5 5 6" xfId="38600"/>
    <cellStyle name="Total 3 2 5 6" xfId="38601"/>
    <cellStyle name="Total 3 2 5 7" xfId="38602"/>
    <cellStyle name="Total 3 2 5 8" xfId="38603"/>
    <cellStyle name="Total 3 2 5 9" xfId="38604"/>
    <cellStyle name="Total 3 2 6" xfId="38605"/>
    <cellStyle name="Total 3 2 6 2" xfId="38606"/>
    <cellStyle name="Total 3 2 6 2 2" xfId="38607"/>
    <cellStyle name="Total 3 2 6 2 2 2" xfId="38608"/>
    <cellStyle name="Total 3 2 6 2 2 3" xfId="38609"/>
    <cellStyle name="Total 3 2 6 2 2 4" xfId="38610"/>
    <cellStyle name="Total 3 2 6 2 2 5" xfId="38611"/>
    <cellStyle name="Total 3 2 6 2 2 6" xfId="38612"/>
    <cellStyle name="Total 3 2 6 2 3" xfId="38613"/>
    <cellStyle name="Total 3 2 6 2 3 2" xfId="38614"/>
    <cellStyle name="Total 3 2 6 2 3 3" xfId="38615"/>
    <cellStyle name="Total 3 2 6 2 3 4" xfId="38616"/>
    <cellStyle name="Total 3 2 6 2 3 5" xfId="38617"/>
    <cellStyle name="Total 3 2 6 2 3 6" xfId="38618"/>
    <cellStyle name="Total 3 2 6 2 4" xfId="38619"/>
    <cellStyle name="Total 3 2 6 2 5" xfId="38620"/>
    <cellStyle name="Total 3 2 6 2 6" xfId="38621"/>
    <cellStyle name="Total 3 2 6 2 7" xfId="38622"/>
    <cellStyle name="Total 3 2 6 2 8" xfId="38623"/>
    <cellStyle name="Total 3 2 6 3" xfId="38624"/>
    <cellStyle name="Total 3 2 6 3 2" xfId="38625"/>
    <cellStyle name="Total 3 2 6 3 3" xfId="38626"/>
    <cellStyle name="Total 3 2 6 3 4" xfId="38627"/>
    <cellStyle name="Total 3 2 6 3 5" xfId="38628"/>
    <cellStyle name="Total 3 2 6 3 6" xfId="38629"/>
    <cellStyle name="Total 3 2 6 4" xfId="38630"/>
    <cellStyle name="Total 3 2 6 4 2" xfId="38631"/>
    <cellStyle name="Total 3 2 6 4 3" xfId="38632"/>
    <cellStyle name="Total 3 2 6 4 4" xfId="38633"/>
    <cellStyle name="Total 3 2 6 4 5" xfId="38634"/>
    <cellStyle name="Total 3 2 6 4 6" xfId="38635"/>
    <cellStyle name="Total 3 2 6 5" xfId="38636"/>
    <cellStyle name="Total 3 2 6 6" xfId="38637"/>
    <cellStyle name="Total 3 2 6 7" xfId="38638"/>
    <cellStyle name="Total 3 2 6 8" xfId="38639"/>
    <cellStyle name="Total 3 2 6 9" xfId="38640"/>
    <cellStyle name="Total 3 2 7" xfId="38641"/>
    <cellStyle name="Total 3 2 7 2" xfId="38642"/>
    <cellStyle name="Total 3 2 7 2 2" xfId="38643"/>
    <cellStyle name="Total 3 2 7 2 3" xfId="38644"/>
    <cellStyle name="Total 3 2 7 2 4" xfId="38645"/>
    <cellStyle name="Total 3 2 7 2 5" xfId="38646"/>
    <cellStyle name="Total 3 2 7 2 6" xfId="38647"/>
    <cellStyle name="Total 3 2 7 3" xfId="38648"/>
    <cellStyle name="Total 3 2 7 3 2" xfId="38649"/>
    <cellStyle name="Total 3 2 7 3 3" xfId="38650"/>
    <cellStyle name="Total 3 2 7 3 4" xfId="38651"/>
    <cellStyle name="Total 3 2 7 3 5" xfId="38652"/>
    <cellStyle name="Total 3 2 7 3 6" xfId="38653"/>
    <cellStyle name="Total 3 2 7 4" xfId="38654"/>
    <cellStyle name="Total 3 2 7 5" xfId="38655"/>
    <cellStyle name="Total 3 2 7 6" xfId="38656"/>
    <cellStyle name="Total 3 2 7 7" xfId="38657"/>
    <cellStyle name="Total 3 2 7 8" xfId="38658"/>
    <cellStyle name="Total 3 2 8" xfId="38659"/>
    <cellStyle name="Total 3 2 8 2" xfId="38660"/>
    <cellStyle name="Total 3 2 8 3" xfId="38661"/>
    <cellStyle name="Total 3 2 8 4" xfId="38662"/>
    <cellStyle name="Total 3 2 8 5" xfId="38663"/>
    <cellStyle name="Total 3 2 8 6" xfId="38664"/>
    <cellStyle name="Total 3 2 9" xfId="38665"/>
    <cellStyle name="Total 3 2 9 2" xfId="38666"/>
    <cellStyle name="Total 3 2 9 3" xfId="38667"/>
    <cellStyle name="Total 3 2 9 4" xfId="38668"/>
    <cellStyle name="Total 3 2 9 5" xfId="38669"/>
    <cellStyle name="Total 3 2 9 6" xfId="38670"/>
    <cellStyle name="Total 3 3" xfId="38671"/>
    <cellStyle name="Total 3 3 10" xfId="38672"/>
    <cellStyle name="Total 3 3 11" xfId="38673"/>
    <cellStyle name="Total 3 3 12" xfId="38674"/>
    <cellStyle name="Total 3 3 13" xfId="38675"/>
    <cellStyle name="Total 3 3 14" xfId="38676"/>
    <cellStyle name="Total 3 3 2" xfId="38677"/>
    <cellStyle name="Total 3 3 2 10" xfId="38678"/>
    <cellStyle name="Total 3 3 2 11" xfId="38679"/>
    <cellStyle name="Total 3 3 2 12" xfId="38680"/>
    <cellStyle name="Total 3 3 2 13" xfId="38681"/>
    <cellStyle name="Total 3 3 2 2" xfId="38682"/>
    <cellStyle name="Total 3 3 2 2 10" xfId="38683"/>
    <cellStyle name="Total 3 3 2 2 11" xfId="38684"/>
    <cellStyle name="Total 3 3 2 2 12" xfId="38685"/>
    <cellStyle name="Total 3 3 2 2 2" xfId="38686"/>
    <cellStyle name="Total 3 3 2 2 2 10" xfId="38687"/>
    <cellStyle name="Total 3 3 2 2 2 11" xfId="38688"/>
    <cellStyle name="Total 3 3 2 2 2 2" xfId="38689"/>
    <cellStyle name="Total 3 3 2 2 2 2 10" xfId="38690"/>
    <cellStyle name="Total 3 3 2 2 2 2 2" xfId="38691"/>
    <cellStyle name="Total 3 3 2 2 2 2 2 2" xfId="38692"/>
    <cellStyle name="Total 3 3 2 2 2 2 2 2 2" xfId="38693"/>
    <cellStyle name="Total 3 3 2 2 2 2 2 2 2 2" xfId="38694"/>
    <cellStyle name="Total 3 3 2 2 2 2 2 2 2 3" xfId="38695"/>
    <cellStyle name="Total 3 3 2 2 2 2 2 2 2 4" xfId="38696"/>
    <cellStyle name="Total 3 3 2 2 2 2 2 2 2 5" xfId="38697"/>
    <cellStyle name="Total 3 3 2 2 2 2 2 2 2 6" xfId="38698"/>
    <cellStyle name="Total 3 3 2 2 2 2 2 2 3" xfId="38699"/>
    <cellStyle name="Total 3 3 2 2 2 2 2 2 3 2" xfId="38700"/>
    <cellStyle name="Total 3 3 2 2 2 2 2 2 3 3" xfId="38701"/>
    <cellStyle name="Total 3 3 2 2 2 2 2 2 3 4" xfId="38702"/>
    <cellStyle name="Total 3 3 2 2 2 2 2 2 3 5" xfId="38703"/>
    <cellStyle name="Total 3 3 2 2 2 2 2 2 3 6" xfId="38704"/>
    <cellStyle name="Total 3 3 2 2 2 2 2 2 4" xfId="38705"/>
    <cellStyle name="Total 3 3 2 2 2 2 2 2 5" xfId="38706"/>
    <cellStyle name="Total 3 3 2 2 2 2 2 2 6" xfId="38707"/>
    <cellStyle name="Total 3 3 2 2 2 2 2 2 7" xfId="38708"/>
    <cellStyle name="Total 3 3 2 2 2 2 2 2 8" xfId="38709"/>
    <cellStyle name="Total 3 3 2 2 2 2 2 3" xfId="38710"/>
    <cellStyle name="Total 3 3 2 2 2 2 2 3 2" xfId="38711"/>
    <cellStyle name="Total 3 3 2 2 2 2 2 3 3" xfId="38712"/>
    <cellStyle name="Total 3 3 2 2 2 2 2 3 4" xfId="38713"/>
    <cellStyle name="Total 3 3 2 2 2 2 2 3 5" xfId="38714"/>
    <cellStyle name="Total 3 3 2 2 2 2 2 3 6" xfId="38715"/>
    <cellStyle name="Total 3 3 2 2 2 2 2 4" xfId="38716"/>
    <cellStyle name="Total 3 3 2 2 2 2 2 4 2" xfId="38717"/>
    <cellStyle name="Total 3 3 2 2 2 2 2 4 3" xfId="38718"/>
    <cellStyle name="Total 3 3 2 2 2 2 2 4 4" xfId="38719"/>
    <cellStyle name="Total 3 3 2 2 2 2 2 4 5" xfId="38720"/>
    <cellStyle name="Total 3 3 2 2 2 2 2 4 6" xfId="38721"/>
    <cellStyle name="Total 3 3 2 2 2 2 2 5" xfId="38722"/>
    <cellStyle name="Total 3 3 2 2 2 2 2 6" xfId="38723"/>
    <cellStyle name="Total 3 3 2 2 2 2 2 7" xfId="38724"/>
    <cellStyle name="Total 3 3 2 2 2 2 2 8" xfId="38725"/>
    <cellStyle name="Total 3 3 2 2 2 2 2 9" xfId="38726"/>
    <cellStyle name="Total 3 3 2 2 2 2 3" xfId="38727"/>
    <cellStyle name="Total 3 3 2 2 2 2 3 2" xfId="38728"/>
    <cellStyle name="Total 3 3 2 2 2 2 3 2 2" xfId="38729"/>
    <cellStyle name="Total 3 3 2 2 2 2 3 2 3" xfId="38730"/>
    <cellStyle name="Total 3 3 2 2 2 2 3 2 4" xfId="38731"/>
    <cellStyle name="Total 3 3 2 2 2 2 3 2 5" xfId="38732"/>
    <cellStyle name="Total 3 3 2 2 2 2 3 2 6" xfId="38733"/>
    <cellStyle name="Total 3 3 2 2 2 2 3 3" xfId="38734"/>
    <cellStyle name="Total 3 3 2 2 2 2 3 3 2" xfId="38735"/>
    <cellStyle name="Total 3 3 2 2 2 2 3 3 3" xfId="38736"/>
    <cellStyle name="Total 3 3 2 2 2 2 3 3 4" xfId="38737"/>
    <cellStyle name="Total 3 3 2 2 2 2 3 3 5" xfId="38738"/>
    <cellStyle name="Total 3 3 2 2 2 2 3 3 6" xfId="38739"/>
    <cellStyle name="Total 3 3 2 2 2 2 3 4" xfId="38740"/>
    <cellStyle name="Total 3 3 2 2 2 2 3 5" xfId="38741"/>
    <cellStyle name="Total 3 3 2 2 2 2 3 6" xfId="38742"/>
    <cellStyle name="Total 3 3 2 2 2 2 3 7" xfId="38743"/>
    <cellStyle name="Total 3 3 2 2 2 2 3 8" xfId="38744"/>
    <cellStyle name="Total 3 3 2 2 2 2 4" xfId="38745"/>
    <cellStyle name="Total 3 3 2 2 2 2 4 2" xfId="38746"/>
    <cellStyle name="Total 3 3 2 2 2 2 4 3" xfId="38747"/>
    <cellStyle name="Total 3 3 2 2 2 2 4 4" xfId="38748"/>
    <cellStyle name="Total 3 3 2 2 2 2 4 5" xfId="38749"/>
    <cellStyle name="Total 3 3 2 2 2 2 4 6" xfId="38750"/>
    <cellStyle name="Total 3 3 2 2 2 2 5" xfId="38751"/>
    <cellStyle name="Total 3 3 2 2 2 2 5 2" xfId="38752"/>
    <cellStyle name="Total 3 3 2 2 2 2 5 3" xfId="38753"/>
    <cellStyle name="Total 3 3 2 2 2 2 5 4" xfId="38754"/>
    <cellStyle name="Total 3 3 2 2 2 2 5 5" xfId="38755"/>
    <cellStyle name="Total 3 3 2 2 2 2 5 6" xfId="38756"/>
    <cellStyle name="Total 3 3 2 2 2 2 6" xfId="38757"/>
    <cellStyle name="Total 3 3 2 2 2 2 7" xfId="38758"/>
    <cellStyle name="Total 3 3 2 2 2 2 8" xfId="38759"/>
    <cellStyle name="Total 3 3 2 2 2 2 9" xfId="38760"/>
    <cellStyle name="Total 3 3 2 2 2 3" xfId="38761"/>
    <cellStyle name="Total 3 3 2 2 2 3 2" xfId="38762"/>
    <cellStyle name="Total 3 3 2 2 2 3 2 2" xfId="38763"/>
    <cellStyle name="Total 3 3 2 2 2 3 2 2 2" xfId="38764"/>
    <cellStyle name="Total 3 3 2 2 2 3 2 2 3" xfId="38765"/>
    <cellStyle name="Total 3 3 2 2 2 3 2 2 4" xfId="38766"/>
    <cellStyle name="Total 3 3 2 2 2 3 2 2 5" xfId="38767"/>
    <cellStyle name="Total 3 3 2 2 2 3 2 2 6" xfId="38768"/>
    <cellStyle name="Total 3 3 2 2 2 3 2 3" xfId="38769"/>
    <cellStyle name="Total 3 3 2 2 2 3 2 3 2" xfId="38770"/>
    <cellStyle name="Total 3 3 2 2 2 3 2 3 3" xfId="38771"/>
    <cellStyle name="Total 3 3 2 2 2 3 2 3 4" xfId="38772"/>
    <cellStyle name="Total 3 3 2 2 2 3 2 3 5" xfId="38773"/>
    <cellStyle name="Total 3 3 2 2 2 3 2 3 6" xfId="38774"/>
    <cellStyle name="Total 3 3 2 2 2 3 2 4" xfId="38775"/>
    <cellStyle name="Total 3 3 2 2 2 3 2 5" xfId="38776"/>
    <cellStyle name="Total 3 3 2 2 2 3 2 6" xfId="38777"/>
    <cellStyle name="Total 3 3 2 2 2 3 2 7" xfId="38778"/>
    <cellStyle name="Total 3 3 2 2 2 3 2 8" xfId="38779"/>
    <cellStyle name="Total 3 3 2 2 2 3 3" xfId="38780"/>
    <cellStyle name="Total 3 3 2 2 2 3 3 2" xfId="38781"/>
    <cellStyle name="Total 3 3 2 2 2 3 3 3" xfId="38782"/>
    <cellStyle name="Total 3 3 2 2 2 3 3 4" xfId="38783"/>
    <cellStyle name="Total 3 3 2 2 2 3 3 5" xfId="38784"/>
    <cellStyle name="Total 3 3 2 2 2 3 3 6" xfId="38785"/>
    <cellStyle name="Total 3 3 2 2 2 3 4" xfId="38786"/>
    <cellStyle name="Total 3 3 2 2 2 3 4 2" xfId="38787"/>
    <cellStyle name="Total 3 3 2 2 2 3 4 3" xfId="38788"/>
    <cellStyle name="Total 3 3 2 2 2 3 4 4" xfId="38789"/>
    <cellStyle name="Total 3 3 2 2 2 3 4 5" xfId="38790"/>
    <cellStyle name="Total 3 3 2 2 2 3 4 6" xfId="38791"/>
    <cellStyle name="Total 3 3 2 2 2 3 5" xfId="38792"/>
    <cellStyle name="Total 3 3 2 2 2 3 6" xfId="38793"/>
    <cellStyle name="Total 3 3 2 2 2 3 7" xfId="38794"/>
    <cellStyle name="Total 3 3 2 2 2 3 8" xfId="38795"/>
    <cellStyle name="Total 3 3 2 2 2 3 9" xfId="38796"/>
    <cellStyle name="Total 3 3 2 2 2 4" xfId="38797"/>
    <cellStyle name="Total 3 3 2 2 2 4 2" xfId="38798"/>
    <cellStyle name="Total 3 3 2 2 2 4 2 2" xfId="38799"/>
    <cellStyle name="Total 3 3 2 2 2 4 2 3" xfId="38800"/>
    <cellStyle name="Total 3 3 2 2 2 4 2 4" xfId="38801"/>
    <cellStyle name="Total 3 3 2 2 2 4 2 5" xfId="38802"/>
    <cellStyle name="Total 3 3 2 2 2 4 2 6" xfId="38803"/>
    <cellStyle name="Total 3 3 2 2 2 4 3" xfId="38804"/>
    <cellStyle name="Total 3 3 2 2 2 4 3 2" xfId="38805"/>
    <cellStyle name="Total 3 3 2 2 2 4 3 3" xfId="38806"/>
    <cellStyle name="Total 3 3 2 2 2 4 3 4" xfId="38807"/>
    <cellStyle name="Total 3 3 2 2 2 4 3 5" xfId="38808"/>
    <cellStyle name="Total 3 3 2 2 2 4 3 6" xfId="38809"/>
    <cellStyle name="Total 3 3 2 2 2 4 4" xfId="38810"/>
    <cellStyle name="Total 3 3 2 2 2 4 5" xfId="38811"/>
    <cellStyle name="Total 3 3 2 2 2 4 6" xfId="38812"/>
    <cellStyle name="Total 3 3 2 2 2 4 7" xfId="38813"/>
    <cellStyle name="Total 3 3 2 2 2 4 8" xfId="38814"/>
    <cellStyle name="Total 3 3 2 2 2 5" xfId="38815"/>
    <cellStyle name="Total 3 3 2 2 2 5 2" xfId="38816"/>
    <cellStyle name="Total 3 3 2 2 2 5 3" xfId="38817"/>
    <cellStyle name="Total 3 3 2 2 2 5 4" xfId="38818"/>
    <cellStyle name="Total 3 3 2 2 2 5 5" xfId="38819"/>
    <cellStyle name="Total 3 3 2 2 2 5 6" xfId="38820"/>
    <cellStyle name="Total 3 3 2 2 2 6" xfId="38821"/>
    <cellStyle name="Total 3 3 2 2 2 6 2" xfId="38822"/>
    <cellStyle name="Total 3 3 2 2 2 6 3" xfId="38823"/>
    <cellStyle name="Total 3 3 2 2 2 6 4" xfId="38824"/>
    <cellStyle name="Total 3 3 2 2 2 6 5" xfId="38825"/>
    <cellStyle name="Total 3 3 2 2 2 6 6" xfId="38826"/>
    <cellStyle name="Total 3 3 2 2 2 7" xfId="38827"/>
    <cellStyle name="Total 3 3 2 2 2 8" xfId="38828"/>
    <cellStyle name="Total 3 3 2 2 2 9" xfId="38829"/>
    <cellStyle name="Total 3 3 2 2 3" xfId="38830"/>
    <cellStyle name="Total 3 3 2 2 3 10" xfId="38831"/>
    <cellStyle name="Total 3 3 2 2 3 2" xfId="38832"/>
    <cellStyle name="Total 3 3 2 2 3 2 2" xfId="38833"/>
    <cellStyle name="Total 3 3 2 2 3 2 2 2" xfId="38834"/>
    <cellStyle name="Total 3 3 2 2 3 2 2 2 2" xfId="38835"/>
    <cellStyle name="Total 3 3 2 2 3 2 2 2 3" xfId="38836"/>
    <cellStyle name="Total 3 3 2 2 3 2 2 2 4" xfId="38837"/>
    <cellStyle name="Total 3 3 2 2 3 2 2 2 5" xfId="38838"/>
    <cellStyle name="Total 3 3 2 2 3 2 2 2 6" xfId="38839"/>
    <cellStyle name="Total 3 3 2 2 3 2 2 3" xfId="38840"/>
    <cellStyle name="Total 3 3 2 2 3 2 2 3 2" xfId="38841"/>
    <cellStyle name="Total 3 3 2 2 3 2 2 3 3" xfId="38842"/>
    <cellStyle name="Total 3 3 2 2 3 2 2 3 4" xfId="38843"/>
    <cellStyle name="Total 3 3 2 2 3 2 2 3 5" xfId="38844"/>
    <cellStyle name="Total 3 3 2 2 3 2 2 3 6" xfId="38845"/>
    <cellStyle name="Total 3 3 2 2 3 2 2 4" xfId="38846"/>
    <cellStyle name="Total 3 3 2 2 3 2 2 5" xfId="38847"/>
    <cellStyle name="Total 3 3 2 2 3 2 2 6" xfId="38848"/>
    <cellStyle name="Total 3 3 2 2 3 2 2 7" xfId="38849"/>
    <cellStyle name="Total 3 3 2 2 3 2 2 8" xfId="38850"/>
    <cellStyle name="Total 3 3 2 2 3 2 3" xfId="38851"/>
    <cellStyle name="Total 3 3 2 2 3 2 3 2" xfId="38852"/>
    <cellStyle name="Total 3 3 2 2 3 2 3 3" xfId="38853"/>
    <cellStyle name="Total 3 3 2 2 3 2 3 4" xfId="38854"/>
    <cellStyle name="Total 3 3 2 2 3 2 3 5" xfId="38855"/>
    <cellStyle name="Total 3 3 2 2 3 2 3 6" xfId="38856"/>
    <cellStyle name="Total 3 3 2 2 3 2 4" xfId="38857"/>
    <cellStyle name="Total 3 3 2 2 3 2 4 2" xfId="38858"/>
    <cellStyle name="Total 3 3 2 2 3 2 4 3" xfId="38859"/>
    <cellStyle name="Total 3 3 2 2 3 2 4 4" xfId="38860"/>
    <cellStyle name="Total 3 3 2 2 3 2 4 5" xfId="38861"/>
    <cellStyle name="Total 3 3 2 2 3 2 4 6" xfId="38862"/>
    <cellStyle name="Total 3 3 2 2 3 2 5" xfId="38863"/>
    <cellStyle name="Total 3 3 2 2 3 2 6" xfId="38864"/>
    <cellStyle name="Total 3 3 2 2 3 2 7" xfId="38865"/>
    <cellStyle name="Total 3 3 2 2 3 2 8" xfId="38866"/>
    <cellStyle name="Total 3 3 2 2 3 2 9" xfId="38867"/>
    <cellStyle name="Total 3 3 2 2 3 3" xfId="38868"/>
    <cellStyle name="Total 3 3 2 2 3 3 2" xfId="38869"/>
    <cellStyle name="Total 3 3 2 2 3 3 2 2" xfId="38870"/>
    <cellStyle name="Total 3 3 2 2 3 3 2 3" xfId="38871"/>
    <cellStyle name="Total 3 3 2 2 3 3 2 4" xfId="38872"/>
    <cellStyle name="Total 3 3 2 2 3 3 2 5" xfId="38873"/>
    <cellStyle name="Total 3 3 2 2 3 3 2 6" xfId="38874"/>
    <cellStyle name="Total 3 3 2 2 3 3 3" xfId="38875"/>
    <cellStyle name="Total 3 3 2 2 3 3 3 2" xfId="38876"/>
    <cellStyle name="Total 3 3 2 2 3 3 3 3" xfId="38877"/>
    <cellStyle name="Total 3 3 2 2 3 3 3 4" xfId="38878"/>
    <cellStyle name="Total 3 3 2 2 3 3 3 5" xfId="38879"/>
    <cellStyle name="Total 3 3 2 2 3 3 3 6" xfId="38880"/>
    <cellStyle name="Total 3 3 2 2 3 3 4" xfId="38881"/>
    <cellStyle name="Total 3 3 2 2 3 3 5" xfId="38882"/>
    <cellStyle name="Total 3 3 2 2 3 3 6" xfId="38883"/>
    <cellStyle name="Total 3 3 2 2 3 3 7" xfId="38884"/>
    <cellStyle name="Total 3 3 2 2 3 3 8" xfId="38885"/>
    <cellStyle name="Total 3 3 2 2 3 4" xfId="38886"/>
    <cellStyle name="Total 3 3 2 2 3 4 2" xfId="38887"/>
    <cellStyle name="Total 3 3 2 2 3 4 3" xfId="38888"/>
    <cellStyle name="Total 3 3 2 2 3 4 4" xfId="38889"/>
    <cellStyle name="Total 3 3 2 2 3 4 5" xfId="38890"/>
    <cellStyle name="Total 3 3 2 2 3 4 6" xfId="38891"/>
    <cellStyle name="Total 3 3 2 2 3 5" xfId="38892"/>
    <cellStyle name="Total 3 3 2 2 3 5 2" xfId="38893"/>
    <cellStyle name="Total 3 3 2 2 3 5 3" xfId="38894"/>
    <cellStyle name="Total 3 3 2 2 3 5 4" xfId="38895"/>
    <cellStyle name="Total 3 3 2 2 3 5 5" xfId="38896"/>
    <cellStyle name="Total 3 3 2 2 3 5 6" xfId="38897"/>
    <cellStyle name="Total 3 3 2 2 3 6" xfId="38898"/>
    <cellStyle name="Total 3 3 2 2 3 7" xfId="38899"/>
    <cellStyle name="Total 3 3 2 2 3 8" xfId="38900"/>
    <cellStyle name="Total 3 3 2 2 3 9" xfId="38901"/>
    <cellStyle name="Total 3 3 2 2 4" xfId="38902"/>
    <cellStyle name="Total 3 3 2 2 4 2" xfId="38903"/>
    <cellStyle name="Total 3 3 2 2 4 2 2" xfId="38904"/>
    <cellStyle name="Total 3 3 2 2 4 2 2 2" xfId="38905"/>
    <cellStyle name="Total 3 3 2 2 4 2 2 3" xfId="38906"/>
    <cellStyle name="Total 3 3 2 2 4 2 2 4" xfId="38907"/>
    <cellStyle name="Total 3 3 2 2 4 2 2 5" xfId="38908"/>
    <cellStyle name="Total 3 3 2 2 4 2 2 6" xfId="38909"/>
    <cellStyle name="Total 3 3 2 2 4 2 3" xfId="38910"/>
    <cellStyle name="Total 3 3 2 2 4 2 3 2" xfId="38911"/>
    <cellStyle name="Total 3 3 2 2 4 2 3 3" xfId="38912"/>
    <cellStyle name="Total 3 3 2 2 4 2 3 4" xfId="38913"/>
    <cellStyle name="Total 3 3 2 2 4 2 3 5" xfId="38914"/>
    <cellStyle name="Total 3 3 2 2 4 2 3 6" xfId="38915"/>
    <cellStyle name="Total 3 3 2 2 4 2 4" xfId="38916"/>
    <cellStyle name="Total 3 3 2 2 4 2 5" xfId="38917"/>
    <cellStyle name="Total 3 3 2 2 4 2 6" xfId="38918"/>
    <cellStyle name="Total 3 3 2 2 4 2 7" xfId="38919"/>
    <cellStyle name="Total 3 3 2 2 4 2 8" xfId="38920"/>
    <cellStyle name="Total 3 3 2 2 4 3" xfId="38921"/>
    <cellStyle name="Total 3 3 2 2 4 3 2" xfId="38922"/>
    <cellStyle name="Total 3 3 2 2 4 3 3" xfId="38923"/>
    <cellStyle name="Total 3 3 2 2 4 3 4" xfId="38924"/>
    <cellStyle name="Total 3 3 2 2 4 3 5" xfId="38925"/>
    <cellStyle name="Total 3 3 2 2 4 3 6" xfId="38926"/>
    <cellStyle name="Total 3 3 2 2 4 4" xfId="38927"/>
    <cellStyle name="Total 3 3 2 2 4 4 2" xfId="38928"/>
    <cellStyle name="Total 3 3 2 2 4 4 3" xfId="38929"/>
    <cellStyle name="Total 3 3 2 2 4 4 4" xfId="38930"/>
    <cellStyle name="Total 3 3 2 2 4 4 5" xfId="38931"/>
    <cellStyle name="Total 3 3 2 2 4 4 6" xfId="38932"/>
    <cellStyle name="Total 3 3 2 2 4 5" xfId="38933"/>
    <cellStyle name="Total 3 3 2 2 4 6" xfId="38934"/>
    <cellStyle name="Total 3 3 2 2 4 7" xfId="38935"/>
    <cellStyle name="Total 3 3 2 2 4 8" xfId="38936"/>
    <cellStyle name="Total 3 3 2 2 4 9" xfId="38937"/>
    <cellStyle name="Total 3 3 2 2 5" xfId="38938"/>
    <cellStyle name="Total 3 3 2 2 5 2" xfId="38939"/>
    <cellStyle name="Total 3 3 2 2 5 2 2" xfId="38940"/>
    <cellStyle name="Total 3 3 2 2 5 2 3" xfId="38941"/>
    <cellStyle name="Total 3 3 2 2 5 2 4" xfId="38942"/>
    <cellStyle name="Total 3 3 2 2 5 2 5" xfId="38943"/>
    <cellStyle name="Total 3 3 2 2 5 2 6" xfId="38944"/>
    <cellStyle name="Total 3 3 2 2 5 3" xfId="38945"/>
    <cellStyle name="Total 3 3 2 2 5 3 2" xfId="38946"/>
    <cellStyle name="Total 3 3 2 2 5 3 3" xfId="38947"/>
    <cellStyle name="Total 3 3 2 2 5 3 4" xfId="38948"/>
    <cellStyle name="Total 3 3 2 2 5 3 5" xfId="38949"/>
    <cellStyle name="Total 3 3 2 2 5 3 6" xfId="38950"/>
    <cellStyle name="Total 3 3 2 2 5 4" xfId="38951"/>
    <cellStyle name="Total 3 3 2 2 5 5" xfId="38952"/>
    <cellStyle name="Total 3 3 2 2 5 6" xfId="38953"/>
    <cellStyle name="Total 3 3 2 2 5 7" xfId="38954"/>
    <cellStyle name="Total 3 3 2 2 5 8" xfId="38955"/>
    <cellStyle name="Total 3 3 2 2 6" xfId="38956"/>
    <cellStyle name="Total 3 3 2 2 6 2" xfId="38957"/>
    <cellStyle name="Total 3 3 2 2 6 3" xfId="38958"/>
    <cellStyle name="Total 3 3 2 2 6 4" xfId="38959"/>
    <cellStyle name="Total 3 3 2 2 6 5" xfId="38960"/>
    <cellStyle name="Total 3 3 2 2 6 6" xfId="38961"/>
    <cellStyle name="Total 3 3 2 2 7" xfId="38962"/>
    <cellStyle name="Total 3 3 2 2 7 2" xfId="38963"/>
    <cellStyle name="Total 3 3 2 2 7 3" xfId="38964"/>
    <cellStyle name="Total 3 3 2 2 7 4" xfId="38965"/>
    <cellStyle name="Total 3 3 2 2 7 5" xfId="38966"/>
    <cellStyle name="Total 3 3 2 2 7 6" xfId="38967"/>
    <cellStyle name="Total 3 3 2 2 8" xfId="38968"/>
    <cellStyle name="Total 3 3 2 2 9" xfId="38969"/>
    <cellStyle name="Total 3 3 2 3" xfId="38970"/>
    <cellStyle name="Total 3 3 2 3 10" xfId="38971"/>
    <cellStyle name="Total 3 3 2 3 11" xfId="38972"/>
    <cellStyle name="Total 3 3 2 3 2" xfId="38973"/>
    <cellStyle name="Total 3 3 2 3 2 10" xfId="38974"/>
    <cellStyle name="Total 3 3 2 3 2 2" xfId="38975"/>
    <cellStyle name="Total 3 3 2 3 2 2 2" xfId="38976"/>
    <cellStyle name="Total 3 3 2 3 2 2 2 2" xfId="38977"/>
    <cellStyle name="Total 3 3 2 3 2 2 2 2 2" xfId="38978"/>
    <cellStyle name="Total 3 3 2 3 2 2 2 2 3" xfId="38979"/>
    <cellStyle name="Total 3 3 2 3 2 2 2 2 4" xfId="38980"/>
    <cellStyle name="Total 3 3 2 3 2 2 2 2 5" xfId="38981"/>
    <cellStyle name="Total 3 3 2 3 2 2 2 2 6" xfId="38982"/>
    <cellStyle name="Total 3 3 2 3 2 2 2 3" xfId="38983"/>
    <cellStyle name="Total 3 3 2 3 2 2 2 3 2" xfId="38984"/>
    <cellStyle name="Total 3 3 2 3 2 2 2 3 3" xfId="38985"/>
    <cellStyle name="Total 3 3 2 3 2 2 2 3 4" xfId="38986"/>
    <cellStyle name="Total 3 3 2 3 2 2 2 3 5" xfId="38987"/>
    <cellStyle name="Total 3 3 2 3 2 2 2 3 6" xfId="38988"/>
    <cellStyle name="Total 3 3 2 3 2 2 2 4" xfId="38989"/>
    <cellStyle name="Total 3 3 2 3 2 2 2 5" xfId="38990"/>
    <cellStyle name="Total 3 3 2 3 2 2 2 6" xfId="38991"/>
    <cellStyle name="Total 3 3 2 3 2 2 2 7" xfId="38992"/>
    <cellStyle name="Total 3 3 2 3 2 2 2 8" xfId="38993"/>
    <cellStyle name="Total 3 3 2 3 2 2 3" xfId="38994"/>
    <cellStyle name="Total 3 3 2 3 2 2 3 2" xfId="38995"/>
    <cellStyle name="Total 3 3 2 3 2 2 3 3" xfId="38996"/>
    <cellStyle name="Total 3 3 2 3 2 2 3 4" xfId="38997"/>
    <cellStyle name="Total 3 3 2 3 2 2 3 5" xfId="38998"/>
    <cellStyle name="Total 3 3 2 3 2 2 3 6" xfId="38999"/>
    <cellStyle name="Total 3 3 2 3 2 2 4" xfId="39000"/>
    <cellStyle name="Total 3 3 2 3 2 2 4 2" xfId="39001"/>
    <cellStyle name="Total 3 3 2 3 2 2 4 3" xfId="39002"/>
    <cellStyle name="Total 3 3 2 3 2 2 4 4" xfId="39003"/>
    <cellStyle name="Total 3 3 2 3 2 2 4 5" xfId="39004"/>
    <cellStyle name="Total 3 3 2 3 2 2 4 6" xfId="39005"/>
    <cellStyle name="Total 3 3 2 3 2 2 5" xfId="39006"/>
    <cellStyle name="Total 3 3 2 3 2 2 6" xfId="39007"/>
    <cellStyle name="Total 3 3 2 3 2 2 7" xfId="39008"/>
    <cellStyle name="Total 3 3 2 3 2 2 8" xfId="39009"/>
    <cellStyle name="Total 3 3 2 3 2 2 9" xfId="39010"/>
    <cellStyle name="Total 3 3 2 3 2 3" xfId="39011"/>
    <cellStyle name="Total 3 3 2 3 2 3 2" xfId="39012"/>
    <cellStyle name="Total 3 3 2 3 2 3 2 2" xfId="39013"/>
    <cellStyle name="Total 3 3 2 3 2 3 2 3" xfId="39014"/>
    <cellStyle name="Total 3 3 2 3 2 3 2 4" xfId="39015"/>
    <cellStyle name="Total 3 3 2 3 2 3 2 5" xfId="39016"/>
    <cellStyle name="Total 3 3 2 3 2 3 2 6" xfId="39017"/>
    <cellStyle name="Total 3 3 2 3 2 3 3" xfId="39018"/>
    <cellStyle name="Total 3 3 2 3 2 3 3 2" xfId="39019"/>
    <cellStyle name="Total 3 3 2 3 2 3 3 3" xfId="39020"/>
    <cellStyle name="Total 3 3 2 3 2 3 3 4" xfId="39021"/>
    <cellStyle name="Total 3 3 2 3 2 3 3 5" xfId="39022"/>
    <cellStyle name="Total 3 3 2 3 2 3 3 6" xfId="39023"/>
    <cellStyle name="Total 3 3 2 3 2 3 4" xfId="39024"/>
    <cellStyle name="Total 3 3 2 3 2 3 5" xfId="39025"/>
    <cellStyle name="Total 3 3 2 3 2 3 6" xfId="39026"/>
    <cellStyle name="Total 3 3 2 3 2 3 7" xfId="39027"/>
    <cellStyle name="Total 3 3 2 3 2 3 8" xfId="39028"/>
    <cellStyle name="Total 3 3 2 3 2 4" xfId="39029"/>
    <cellStyle name="Total 3 3 2 3 2 4 2" xfId="39030"/>
    <cellStyle name="Total 3 3 2 3 2 4 3" xfId="39031"/>
    <cellStyle name="Total 3 3 2 3 2 4 4" xfId="39032"/>
    <cellStyle name="Total 3 3 2 3 2 4 5" xfId="39033"/>
    <cellStyle name="Total 3 3 2 3 2 4 6" xfId="39034"/>
    <cellStyle name="Total 3 3 2 3 2 5" xfId="39035"/>
    <cellStyle name="Total 3 3 2 3 2 5 2" xfId="39036"/>
    <cellStyle name="Total 3 3 2 3 2 5 3" xfId="39037"/>
    <cellStyle name="Total 3 3 2 3 2 5 4" xfId="39038"/>
    <cellStyle name="Total 3 3 2 3 2 5 5" xfId="39039"/>
    <cellStyle name="Total 3 3 2 3 2 5 6" xfId="39040"/>
    <cellStyle name="Total 3 3 2 3 2 6" xfId="39041"/>
    <cellStyle name="Total 3 3 2 3 2 7" xfId="39042"/>
    <cellStyle name="Total 3 3 2 3 2 8" xfId="39043"/>
    <cellStyle name="Total 3 3 2 3 2 9" xfId="39044"/>
    <cellStyle name="Total 3 3 2 3 3" xfId="39045"/>
    <cellStyle name="Total 3 3 2 3 3 2" xfId="39046"/>
    <cellStyle name="Total 3 3 2 3 3 2 2" xfId="39047"/>
    <cellStyle name="Total 3 3 2 3 3 2 2 2" xfId="39048"/>
    <cellStyle name="Total 3 3 2 3 3 2 2 3" xfId="39049"/>
    <cellStyle name="Total 3 3 2 3 3 2 2 4" xfId="39050"/>
    <cellStyle name="Total 3 3 2 3 3 2 2 5" xfId="39051"/>
    <cellStyle name="Total 3 3 2 3 3 2 2 6" xfId="39052"/>
    <cellStyle name="Total 3 3 2 3 3 2 3" xfId="39053"/>
    <cellStyle name="Total 3 3 2 3 3 2 3 2" xfId="39054"/>
    <cellStyle name="Total 3 3 2 3 3 2 3 3" xfId="39055"/>
    <cellStyle name="Total 3 3 2 3 3 2 3 4" xfId="39056"/>
    <cellStyle name="Total 3 3 2 3 3 2 3 5" xfId="39057"/>
    <cellStyle name="Total 3 3 2 3 3 2 3 6" xfId="39058"/>
    <cellStyle name="Total 3 3 2 3 3 2 4" xfId="39059"/>
    <cellStyle name="Total 3 3 2 3 3 2 5" xfId="39060"/>
    <cellStyle name="Total 3 3 2 3 3 2 6" xfId="39061"/>
    <cellStyle name="Total 3 3 2 3 3 2 7" xfId="39062"/>
    <cellStyle name="Total 3 3 2 3 3 2 8" xfId="39063"/>
    <cellStyle name="Total 3 3 2 3 3 3" xfId="39064"/>
    <cellStyle name="Total 3 3 2 3 3 3 2" xfId="39065"/>
    <cellStyle name="Total 3 3 2 3 3 3 3" xfId="39066"/>
    <cellStyle name="Total 3 3 2 3 3 3 4" xfId="39067"/>
    <cellStyle name="Total 3 3 2 3 3 3 5" xfId="39068"/>
    <cellStyle name="Total 3 3 2 3 3 3 6" xfId="39069"/>
    <cellStyle name="Total 3 3 2 3 3 4" xfId="39070"/>
    <cellStyle name="Total 3 3 2 3 3 4 2" xfId="39071"/>
    <cellStyle name="Total 3 3 2 3 3 4 3" xfId="39072"/>
    <cellStyle name="Total 3 3 2 3 3 4 4" xfId="39073"/>
    <cellStyle name="Total 3 3 2 3 3 4 5" xfId="39074"/>
    <cellStyle name="Total 3 3 2 3 3 4 6" xfId="39075"/>
    <cellStyle name="Total 3 3 2 3 3 5" xfId="39076"/>
    <cellStyle name="Total 3 3 2 3 3 6" xfId="39077"/>
    <cellStyle name="Total 3 3 2 3 3 7" xfId="39078"/>
    <cellStyle name="Total 3 3 2 3 3 8" xfId="39079"/>
    <cellStyle name="Total 3 3 2 3 3 9" xfId="39080"/>
    <cellStyle name="Total 3 3 2 3 4" xfId="39081"/>
    <cellStyle name="Total 3 3 2 3 4 2" xfId="39082"/>
    <cellStyle name="Total 3 3 2 3 4 2 2" xfId="39083"/>
    <cellStyle name="Total 3 3 2 3 4 2 3" xfId="39084"/>
    <cellStyle name="Total 3 3 2 3 4 2 4" xfId="39085"/>
    <cellStyle name="Total 3 3 2 3 4 2 5" xfId="39086"/>
    <cellStyle name="Total 3 3 2 3 4 2 6" xfId="39087"/>
    <cellStyle name="Total 3 3 2 3 4 3" xfId="39088"/>
    <cellStyle name="Total 3 3 2 3 4 3 2" xfId="39089"/>
    <cellStyle name="Total 3 3 2 3 4 3 3" xfId="39090"/>
    <cellStyle name="Total 3 3 2 3 4 3 4" xfId="39091"/>
    <cellStyle name="Total 3 3 2 3 4 3 5" xfId="39092"/>
    <cellStyle name="Total 3 3 2 3 4 3 6" xfId="39093"/>
    <cellStyle name="Total 3 3 2 3 4 4" xfId="39094"/>
    <cellStyle name="Total 3 3 2 3 4 5" xfId="39095"/>
    <cellStyle name="Total 3 3 2 3 4 6" xfId="39096"/>
    <cellStyle name="Total 3 3 2 3 4 7" xfId="39097"/>
    <cellStyle name="Total 3 3 2 3 4 8" xfId="39098"/>
    <cellStyle name="Total 3 3 2 3 5" xfId="39099"/>
    <cellStyle name="Total 3 3 2 3 5 2" xfId="39100"/>
    <cellStyle name="Total 3 3 2 3 5 3" xfId="39101"/>
    <cellStyle name="Total 3 3 2 3 5 4" xfId="39102"/>
    <cellStyle name="Total 3 3 2 3 5 5" xfId="39103"/>
    <cellStyle name="Total 3 3 2 3 5 6" xfId="39104"/>
    <cellStyle name="Total 3 3 2 3 6" xfId="39105"/>
    <cellStyle name="Total 3 3 2 3 6 2" xfId="39106"/>
    <cellStyle name="Total 3 3 2 3 6 3" xfId="39107"/>
    <cellStyle name="Total 3 3 2 3 6 4" xfId="39108"/>
    <cellStyle name="Total 3 3 2 3 6 5" xfId="39109"/>
    <cellStyle name="Total 3 3 2 3 6 6" xfId="39110"/>
    <cellStyle name="Total 3 3 2 3 7" xfId="39111"/>
    <cellStyle name="Total 3 3 2 3 8" xfId="39112"/>
    <cellStyle name="Total 3 3 2 3 9" xfId="39113"/>
    <cellStyle name="Total 3 3 2 4" xfId="39114"/>
    <cellStyle name="Total 3 3 2 4 10" xfId="39115"/>
    <cellStyle name="Total 3 3 2 4 2" xfId="39116"/>
    <cellStyle name="Total 3 3 2 4 2 2" xfId="39117"/>
    <cellStyle name="Total 3 3 2 4 2 2 2" xfId="39118"/>
    <cellStyle name="Total 3 3 2 4 2 2 2 2" xfId="39119"/>
    <cellStyle name="Total 3 3 2 4 2 2 2 3" xfId="39120"/>
    <cellStyle name="Total 3 3 2 4 2 2 2 4" xfId="39121"/>
    <cellStyle name="Total 3 3 2 4 2 2 2 5" xfId="39122"/>
    <cellStyle name="Total 3 3 2 4 2 2 2 6" xfId="39123"/>
    <cellStyle name="Total 3 3 2 4 2 2 3" xfId="39124"/>
    <cellStyle name="Total 3 3 2 4 2 2 3 2" xfId="39125"/>
    <cellStyle name="Total 3 3 2 4 2 2 3 3" xfId="39126"/>
    <cellStyle name="Total 3 3 2 4 2 2 3 4" xfId="39127"/>
    <cellStyle name="Total 3 3 2 4 2 2 3 5" xfId="39128"/>
    <cellStyle name="Total 3 3 2 4 2 2 3 6" xfId="39129"/>
    <cellStyle name="Total 3 3 2 4 2 2 4" xfId="39130"/>
    <cellStyle name="Total 3 3 2 4 2 2 5" xfId="39131"/>
    <cellStyle name="Total 3 3 2 4 2 2 6" xfId="39132"/>
    <cellStyle name="Total 3 3 2 4 2 2 7" xfId="39133"/>
    <cellStyle name="Total 3 3 2 4 2 2 8" xfId="39134"/>
    <cellStyle name="Total 3 3 2 4 2 3" xfId="39135"/>
    <cellStyle name="Total 3 3 2 4 2 3 2" xfId="39136"/>
    <cellStyle name="Total 3 3 2 4 2 3 3" xfId="39137"/>
    <cellStyle name="Total 3 3 2 4 2 3 4" xfId="39138"/>
    <cellStyle name="Total 3 3 2 4 2 3 5" xfId="39139"/>
    <cellStyle name="Total 3 3 2 4 2 3 6" xfId="39140"/>
    <cellStyle name="Total 3 3 2 4 2 4" xfId="39141"/>
    <cellStyle name="Total 3 3 2 4 2 4 2" xfId="39142"/>
    <cellStyle name="Total 3 3 2 4 2 4 3" xfId="39143"/>
    <cellStyle name="Total 3 3 2 4 2 4 4" xfId="39144"/>
    <cellStyle name="Total 3 3 2 4 2 4 5" xfId="39145"/>
    <cellStyle name="Total 3 3 2 4 2 4 6" xfId="39146"/>
    <cellStyle name="Total 3 3 2 4 2 5" xfId="39147"/>
    <cellStyle name="Total 3 3 2 4 2 6" xfId="39148"/>
    <cellStyle name="Total 3 3 2 4 2 7" xfId="39149"/>
    <cellStyle name="Total 3 3 2 4 2 8" xfId="39150"/>
    <cellStyle name="Total 3 3 2 4 2 9" xfId="39151"/>
    <cellStyle name="Total 3 3 2 4 3" xfId="39152"/>
    <cellStyle name="Total 3 3 2 4 3 2" xfId="39153"/>
    <cellStyle name="Total 3 3 2 4 3 2 2" xfId="39154"/>
    <cellStyle name="Total 3 3 2 4 3 2 3" xfId="39155"/>
    <cellStyle name="Total 3 3 2 4 3 2 4" xfId="39156"/>
    <cellStyle name="Total 3 3 2 4 3 2 5" xfId="39157"/>
    <cellStyle name="Total 3 3 2 4 3 2 6" xfId="39158"/>
    <cellStyle name="Total 3 3 2 4 3 3" xfId="39159"/>
    <cellStyle name="Total 3 3 2 4 3 3 2" xfId="39160"/>
    <cellStyle name="Total 3 3 2 4 3 3 3" xfId="39161"/>
    <cellStyle name="Total 3 3 2 4 3 3 4" xfId="39162"/>
    <cellStyle name="Total 3 3 2 4 3 3 5" xfId="39163"/>
    <cellStyle name="Total 3 3 2 4 3 3 6" xfId="39164"/>
    <cellStyle name="Total 3 3 2 4 3 4" xfId="39165"/>
    <cellStyle name="Total 3 3 2 4 3 5" xfId="39166"/>
    <cellStyle name="Total 3 3 2 4 3 6" xfId="39167"/>
    <cellStyle name="Total 3 3 2 4 3 7" xfId="39168"/>
    <cellStyle name="Total 3 3 2 4 3 8" xfId="39169"/>
    <cellStyle name="Total 3 3 2 4 4" xfId="39170"/>
    <cellStyle name="Total 3 3 2 4 4 2" xfId="39171"/>
    <cellStyle name="Total 3 3 2 4 4 3" xfId="39172"/>
    <cellStyle name="Total 3 3 2 4 4 4" xfId="39173"/>
    <cellStyle name="Total 3 3 2 4 4 5" xfId="39174"/>
    <cellStyle name="Total 3 3 2 4 4 6" xfId="39175"/>
    <cellStyle name="Total 3 3 2 4 5" xfId="39176"/>
    <cellStyle name="Total 3 3 2 4 5 2" xfId="39177"/>
    <cellStyle name="Total 3 3 2 4 5 3" xfId="39178"/>
    <cellStyle name="Total 3 3 2 4 5 4" xfId="39179"/>
    <cellStyle name="Total 3 3 2 4 5 5" xfId="39180"/>
    <cellStyle name="Total 3 3 2 4 5 6" xfId="39181"/>
    <cellStyle name="Total 3 3 2 4 6" xfId="39182"/>
    <cellStyle name="Total 3 3 2 4 7" xfId="39183"/>
    <cellStyle name="Total 3 3 2 4 8" xfId="39184"/>
    <cellStyle name="Total 3 3 2 4 9" xfId="39185"/>
    <cellStyle name="Total 3 3 2 5" xfId="39186"/>
    <cellStyle name="Total 3 3 2 5 2" xfId="39187"/>
    <cellStyle name="Total 3 3 2 5 2 2" xfId="39188"/>
    <cellStyle name="Total 3 3 2 5 2 2 2" xfId="39189"/>
    <cellStyle name="Total 3 3 2 5 2 2 3" xfId="39190"/>
    <cellStyle name="Total 3 3 2 5 2 2 4" xfId="39191"/>
    <cellStyle name="Total 3 3 2 5 2 2 5" xfId="39192"/>
    <cellStyle name="Total 3 3 2 5 2 2 6" xfId="39193"/>
    <cellStyle name="Total 3 3 2 5 2 3" xfId="39194"/>
    <cellStyle name="Total 3 3 2 5 2 3 2" xfId="39195"/>
    <cellStyle name="Total 3 3 2 5 2 3 3" xfId="39196"/>
    <cellStyle name="Total 3 3 2 5 2 3 4" xfId="39197"/>
    <cellStyle name="Total 3 3 2 5 2 3 5" xfId="39198"/>
    <cellStyle name="Total 3 3 2 5 2 3 6" xfId="39199"/>
    <cellStyle name="Total 3 3 2 5 2 4" xfId="39200"/>
    <cellStyle name="Total 3 3 2 5 2 5" xfId="39201"/>
    <cellStyle name="Total 3 3 2 5 2 6" xfId="39202"/>
    <cellStyle name="Total 3 3 2 5 2 7" xfId="39203"/>
    <cellStyle name="Total 3 3 2 5 2 8" xfId="39204"/>
    <cellStyle name="Total 3 3 2 5 3" xfId="39205"/>
    <cellStyle name="Total 3 3 2 5 3 2" xfId="39206"/>
    <cellStyle name="Total 3 3 2 5 3 3" xfId="39207"/>
    <cellStyle name="Total 3 3 2 5 3 4" xfId="39208"/>
    <cellStyle name="Total 3 3 2 5 3 5" xfId="39209"/>
    <cellStyle name="Total 3 3 2 5 3 6" xfId="39210"/>
    <cellStyle name="Total 3 3 2 5 4" xfId="39211"/>
    <cellStyle name="Total 3 3 2 5 4 2" xfId="39212"/>
    <cellStyle name="Total 3 3 2 5 4 3" xfId="39213"/>
    <cellStyle name="Total 3 3 2 5 4 4" xfId="39214"/>
    <cellStyle name="Total 3 3 2 5 4 5" xfId="39215"/>
    <cellStyle name="Total 3 3 2 5 4 6" xfId="39216"/>
    <cellStyle name="Total 3 3 2 5 5" xfId="39217"/>
    <cellStyle name="Total 3 3 2 5 6" xfId="39218"/>
    <cellStyle name="Total 3 3 2 5 7" xfId="39219"/>
    <cellStyle name="Total 3 3 2 5 8" xfId="39220"/>
    <cellStyle name="Total 3 3 2 5 9" xfId="39221"/>
    <cellStyle name="Total 3 3 2 6" xfId="39222"/>
    <cellStyle name="Total 3 3 2 6 2" xfId="39223"/>
    <cellStyle name="Total 3 3 2 6 2 2" xfId="39224"/>
    <cellStyle name="Total 3 3 2 6 2 3" xfId="39225"/>
    <cellStyle name="Total 3 3 2 6 2 4" xfId="39226"/>
    <cellStyle name="Total 3 3 2 6 2 5" xfId="39227"/>
    <cellStyle name="Total 3 3 2 6 2 6" xfId="39228"/>
    <cellStyle name="Total 3 3 2 6 3" xfId="39229"/>
    <cellStyle name="Total 3 3 2 6 3 2" xfId="39230"/>
    <cellStyle name="Total 3 3 2 6 3 3" xfId="39231"/>
    <cellStyle name="Total 3 3 2 6 3 4" xfId="39232"/>
    <cellStyle name="Total 3 3 2 6 3 5" xfId="39233"/>
    <cellStyle name="Total 3 3 2 6 3 6" xfId="39234"/>
    <cellStyle name="Total 3 3 2 6 4" xfId="39235"/>
    <cellStyle name="Total 3 3 2 6 5" xfId="39236"/>
    <cellStyle name="Total 3 3 2 6 6" xfId="39237"/>
    <cellStyle name="Total 3 3 2 6 7" xfId="39238"/>
    <cellStyle name="Total 3 3 2 6 8" xfId="39239"/>
    <cellStyle name="Total 3 3 2 7" xfId="39240"/>
    <cellStyle name="Total 3 3 2 7 2" xfId="39241"/>
    <cellStyle name="Total 3 3 2 7 3" xfId="39242"/>
    <cellStyle name="Total 3 3 2 7 4" xfId="39243"/>
    <cellStyle name="Total 3 3 2 7 5" xfId="39244"/>
    <cellStyle name="Total 3 3 2 7 6" xfId="39245"/>
    <cellStyle name="Total 3 3 2 8" xfId="39246"/>
    <cellStyle name="Total 3 3 2 8 2" xfId="39247"/>
    <cellStyle name="Total 3 3 2 8 3" xfId="39248"/>
    <cellStyle name="Total 3 3 2 8 4" xfId="39249"/>
    <cellStyle name="Total 3 3 2 8 5" xfId="39250"/>
    <cellStyle name="Total 3 3 2 8 6" xfId="39251"/>
    <cellStyle name="Total 3 3 2 9" xfId="39252"/>
    <cellStyle name="Total 3 3 3" xfId="39253"/>
    <cellStyle name="Total 3 3 3 10" xfId="39254"/>
    <cellStyle name="Total 3 3 3 11" xfId="39255"/>
    <cellStyle name="Total 3 3 3 12" xfId="39256"/>
    <cellStyle name="Total 3 3 3 2" xfId="39257"/>
    <cellStyle name="Total 3 3 3 2 10" xfId="39258"/>
    <cellStyle name="Total 3 3 3 2 11" xfId="39259"/>
    <cellStyle name="Total 3 3 3 2 2" xfId="39260"/>
    <cellStyle name="Total 3 3 3 2 2 10" xfId="39261"/>
    <cellStyle name="Total 3 3 3 2 2 2" xfId="39262"/>
    <cellStyle name="Total 3 3 3 2 2 2 2" xfId="39263"/>
    <cellStyle name="Total 3 3 3 2 2 2 2 2" xfId="39264"/>
    <cellStyle name="Total 3 3 3 2 2 2 2 2 2" xfId="39265"/>
    <cellStyle name="Total 3 3 3 2 2 2 2 2 3" xfId="39266"/>
    <cellStyle name="Total 3 3 3 2 2 2 2 2 4" xfId="39267"/>
    <cellStyle name="Total 3 3 3 2 2 2 2 2 5" xfId="39268"/>
    <cellStyle name="Total 3 3 3 2 2 2 2 2 6" xfId="39269"/>
    <cellStyle name="Total 3 3 3 2 2 2 2 3" xfId="39270"/>
    <cellStyle name="Total 3 3 3 2 2 2 2 3 2" xfId="39271"/>
    <cellStyle name="Total 3 3 3 2 2 2 2 3 3" xfId="39272"/>
    <cellStyle name="Total 3 3 3 2 2 2 2 3 4" xfId="39273"/>
    <cellStyle name="Total 3 3 3 2 2 2 2 3 5" xfId="39274"/>
    <cellStyle name="Total 3 3 3 2 2 2 2 3 6" xfId="39275"/>
    <cellStyle name="Total 3 3 3 2 2 2 2 4" xfId="39276"/>
    <cellStyle name="Total 3 3 3 2 2 2 2 5" xfId="39277"/>
    <cellStyle name="Total 3 3 3 2 2 2 2 6" xfId="39278"/>
    <cellStyle name="Total 3 3 3 2 2 2 2 7" xfId="39279"/>
    <cellStyle name="Total 3 3 3 2 2 2 2 8" xfId="39280"/>
    <cellStyle name="Total 3 3 3 2 2 2 3" xfId="39281"/>
    <cellStyle name="Total 3 3 3 2 2 2 3 2" xfId="39282"/>
    <cellStyle name="Total 3 3 3 2 2 2 3 3" xfId="39283"/>
    <cellStyle name="Total 3 3 3 2 2 2 3 4" xfId="39284"/>
    <cellStyle name="Total 3 3 3 2 2 2 3 5" xfId="39285"/>
    <cellStyle name="Total 3 3 3 2 2 2 3 6" xfId="39286"/>
    <cellStyle name="Total 3 3 3 2 2 2 4" xfId="39287"/>
    <cellStyle name="Total 3 3 3 2 2 2 4 2" xfId="39288"/>
    <cellStyle name="Total 3 3 3 2 2 2 4 3" xfId="39289"/>
    <cellStyle name="Total 3 3 3 2 2 2 4 4" xfId="39290"/>
    <cellStyle name="Total 3 3 3 2 2 2 4 5" xfId="39291"/>
    <cellStyle name="Total 3 3 3 2 2 2 4 6" xfId="39292"/>
    <cellStyle name="Total 3 3 3 2 2 2 5" xfId="39293"/>
    <cellStyle name="Total 3 3 3 2 2 2 6" xfId="39294"/>
    <cellStyle name="Total 3 3 3 2 2 2 7" xfId="39295"/>
    <cellStyle name="Total 3 3 3 2 2 2 8" xfId="39296"/>
    <cellStyle name="Total 3 3 3 2 2 2 9" xfId="39297"/>
    <cellStyle name="Total 3 3 3 2 2 3" xfId="39298"/>
    <cellStyle name="Total 3 3 3 2 2 3 2" xfId="39299"/>
    <cellStyle name="Total 3 3 3 2 2 3 2 2" xfId="39300"/>
    <cellStyle name="Total 3 3 3 2 2 3 2 3" xfId="39301"/>
    <cellStyle name="Total 3 3 3 2 2 3 2 4" xfId="39302"/>
    <cellStyle name="Total 3 3 3 2 2 3 2 5" xfId="39303"/>
    <cellStyle name="Total 3 3 3 2 2 3 2 6" xfId="39304"/>
    <cellStyle name="Total 3 3 3 2 2 3 3" xfId="39305"/>
    <cellStyle name="Total 3 3 3 2 2 3 3 2" xfId="39306"/>
    <cellStyle name="Total 3 3 3 2 2 3 3 3" xfId="39307"/>
    <cellStyle name="Total 3 3 3 2 2 3 3 4" xfId="39308"/>
    <cellStyle name="Total 3 3 3 2 2 3 3 5" xfId="39309"/>
    <cellStyle name="Total 3 3 3 2 2 3 3 6" xfId="39310"/>
    <cellStyle name="Total 3 3 3 2 2 3 4" xfId="39311"/>
    <cellStyle name="Total 3 3 3 2 2 3 5" xfId="39312"/>
    <cellStyle name="Total 3 3 3 2 2 3 6" xfId="39313"/>
    <cellStyle name="Total 3 3 3 2 2 3 7" xfId="39314"/>
    <cellStyle name="Total 3 3 3 2 2 3 8" xfId="39315"/>
    <cellStyle name="Total 3 3 3 2 2 4" xfId="39316"/>
    <cellStyle name="Total 3 3 3 2 2 4 2" xfId="39317"/>
    <cellStyle name="Total 3 3 3 2 2 4 3" xfId="39318"/>
    <cellStyle name="Total 3 3 3 2 2 4 4" xfId="39319"/>
    <cellStyle name="Total 3 3 3 2 2 4 5" xfId="39320"/>
    <cellStyle name="Total 3 3 3 2 2 4 6" xfId="39321"/>
    <cellStyle name="Total 3 3 3 2 2 5" xfId="39322"/>
    <cellStyle name="Total 3 3 3 2 2 5 2" xfId="39323"/>
    <cellStyle name="Total 3 3 3 2 2 5 3" xfId="39324"/>
    <cellStyle name="Total 3 3 3 2 2 5 4" xfId="39325"/>
    <cellStyle name="Total 3 3 3 2 2 5 5" xfId="39326"/>
    <cellStyle name="Total 3 3 3 2 2 5 6" xfId="39327"/>
    <cellStyle name="Total 3 3 3 2 2 6" xfId="39328"/>
    <cellStyle name="Total 3 3 3 2 2 7" xfId="39329"/>
    <cellStyle name="Total 3 3 3 2 2 8" xfId="39330"/>
    <cellStyle name="Total 3 3 3 2 2 9" xfId="39331"/>
    <cellStyle name="Total 3 3 3 2 3" xfId="39332"/>
    <cellStyle name="Total 3 3 3 2 3 2" xfId="39333"/>
    <cellStyle name="Total 3 3 3 2 3 2 2" xfId="39334"/>
    <cellStyle name="Total 3 3 3 2 3 2 2 2" xfId="39335"/>
    <cellStyle name="Total 3 3 3 2 3 2 2 3" xfId="39336"/>
    <cellStyle name="Total 3 3 3 2 3 2 2 4" xfId="39337"/>
    <cellStyle name="Total 3 3 3 2 3 2 2 5" xfId="39338"/>
    <cellStyle name="Total 3 3 3 2 3 2 2 6" xfId="39339"/>
    <cellStyle name="Total 3 3 3 2 3 2 3" xfId="39340"/>
    <cellStyle name="Total 3 3 3 2 3 2 3 2" xfId="39341"/>
    <cellStyle name="Total 3 3 3 2 3 2 3 3" xfId="39342"/>
    <cellStyle name="Total 3 3 3 2 3 2 3 4" xfId="39343"/>
    <cellStyle name="Total 3 3 3 2 3 2 3 5" xfId="39344"/>
    <cellStyle name="Total 3 3 3 2 3 2 3 6" xfId="39345"/>
    <cellStyle name="Total 3 3 3 2 3 2 4" xfId="39346"/>
    <cellStyle name="Total 3 3 3 2 3 2 5" xfId="39347"/>
    <cellStyle name="Total 3 3 3 2 3 2 6" xfId="39348"/>
    <cellStyle name="Total 3 3 3 2 3 2 7" xfId="39349"/>
    <cellStyle name="Total 3 3 3 2 3 2 8" xfId="39350"/>
    <cellStyle name="Total 3 3 3 2 3 3" xfId="39351"/>
    <cellStyle name="Total 3 3 3 2 3 3 2" xfId="39352"/>
    <cellStyle name="Total 3 3 3 2 3 3 3" xfId="39353"/>
    <cellStyle name="Total 3 3 3 2 3 3 4" xfId="39354"/>
    <cellStyle name="Total 3 3 3 2 3 3 5" xfId="39355"/>
    <cellStyle name="Total 3 3 3 2 3 3 6" xfId="39356"/>
    <cellStyle name="Total 3 3 3 2 3 4" xfId="39357"/>
    <cellStyle name="Total 3 3 3 2 3 4 2" xfId="39358"/>
    <cellStyle name="Total 3 3 3 2 3 4 3" xfId="39359"/>
    <cellStyle name="Total 3 3 3 2 3 4 4" xfId="39360"/>
    <cellStyle name="Total 3 3 3 2 3 4 5" xfId="39361"/>
    <cellStyle name="Total 3 3 3 2 3 4 6" xfId="39362"/>
    <cellStyle name="Total 3 3 3 2 3 5" xfId="39363"/>
    <cellStyle name="Total 3 3 3 2 3 6" xfId="39364"/>
    <cellStyle name="Total 3 3 3 2 3 7" xfId="39365"/>
    <cellStyle name="Total 3 3 3 2 3 8" xfId="39366"/>
    <cellStyle name="Total 3 3 3 2 3 9" xfId="39367"/>
    <cellStyle name="Total 3 3 3 2 4" xfId="39368"/>
    <cellStyle name="Total 3 3 3 2 4 2" xfId="39369"/>
    <cellStyle name="Total 3 3 3 2 4 2 2" xfId="39370"/>
    <cellStyle name="Total 3 3 3 2 4 2 3" xfId="39371"/>
    <cellStyle name="Total 3 3 3 2 4 2 4" xfId="39372"/>
    <cellStyle name="Total 3 3 3 2 4 2 5" xfId="39373"/>
    <cellStyle name="Total 3 3 3 2 4 2 6" xfId="39374"/>
    <cellStyle name="Total 3 3 3 2 4 3" xfId="39375"/>
    <cellStyle name="Total 3 3 3 2 4 3 2" xfId="39376"/>
    <cellStyle name="Total 3 3 3 2 4 3 3" xfId="39377"/>
    <cellStyle name="Total 3 3 3 2 4 3 4" xfId="39378"/>
    <cellStyle name="Total 3 3 3 2 4 3 5" xfId="39379"/>
    <cellStyle name="Total 3 3 3 2 4 3 6" xfId="39380"/>
    <cellStyle name="Total 3 3 3 2 4 4" xfId="39381"/>
    <cellStyle name="Total 3 3 3 2 4 5" xfId="39382"/>
    <cellStyle name="Total 3 3 3 2 4 6" xfId="39383"/>
    <cellStyle name="Total 3 3 3 2 4 7" xfId="39384"/>
    <cellStyle name="Total 3 3 3 2 4 8" xfId="39385"/>
    <cellStyle name="Total 3 3 3 2 5" xfId="39386"/>
    <cellStyle name="Total 3 3 3 2 5 2" xfId="39387"/>
    <cellStyle name="Total 3 3 3 2 5 3" xfId="39388"/>
    <cellStyle name="Total 3 3 3 2 5 4" xfId="39389"/>
    <cellStyle name="Total 3 3 3 2 5 5" xfId="39390"/>
    <cellStyle name="Total 3 3 3 2 5 6" xfId="39391"/>
    <cellStyle name="Total 3 3 3 2 6" xfId="39392"/>
    <cellStyle name="Total 3 3 3 2 6 2" xfId="39393"/>
    <cellStyle name="Total 3 3 3 2 6 3" xfId="39394"/>
    <cellStyle name="Total 3 3 3 2 6 4" xfId="39395"/>
    <cellStyle name="Total 3 3 3 2 6 5" xfId="39396"/>
    <cellStyle name="Total 3 3 3 2 6 6" xfId="39397"/>
    <cellStyle name="Total 3 3 3 2 7" xfId="39398"/>
    <cellStyle name="Total 3 3 3 2 8" xfId="39399"/>
    <cellStyle name="Total 3 3 3 2 9" xfId="39400"/>
    <cellStyle name="Total 3 3 3 3" xfId="39401"/>
    <cellStyle name="Total 3 3 3 3 10" xfId="39402"/>
    <cellStyle name="Total 3 3 3 3 2" xfId="39403"/>
    <cellStyle name="Total 3 3 3 3 2 2" xfId="39404"/>
    <cellStyle name="Total 3 3 3 3 2 2 2" xfId="39405"/>
    <cellStyle name="Total 3 3 3 3 2 2 2 2" xfId="39406"/>
    <cellStyle name="Total 3 3 3 3 2 2 2 3" xfId="39407"/>
    <cellStyle name="Total 3 3 3 3 2 2 2 4" xfId="39408"/>
    <cellStyle name="Total 3 3 3 3 2 2 2 5" xfId="39409"/>
    <cellStyle name="Total 3 3 3 3 2 2 2 6" xfId="39410"/>
    <cellStyle name="Total 3 3 3 3 2 2 3" xfId="39411"/>
    <cellStyle name="Total 3 3 3 3 2 2 3 2" xfId="39412"/>
    <cellStyle name="Total 3 3 3 3 2 2 3 3" xfId="39413"/>
    <cellStyle name="Total 3 3 3 3 2 2 3 4" xfId="39414"/>
    <cellStyle name="Total 3 3 3 3 2 2 3 5" xfId="39415"/>
    <cellStyle name="Total 3 3 3 3 2 2 3 6" xfId="39416"/>
    <cellStyle name="Total 3 3 3 3 2 2 4" xfId="39417"/>
    <cellStyle name="Total 3 3 3 3 2 2 5" xfId="39418"/>
    <cellStyle name="Total 3 3 3 3 2 2 6" xfId="39419"/>
    <cellStyle name="Total 3 3 3 3 2 2 7" xfId="39420"/>
    <cellStyle name="Total 3 3 3 3 2 2 8" xfId="39421"/>
    <cellStyle name="Total 3 3 3 3 2 3" xfId="39422"/>
    <cellStyle name="Total 3 3 3 3 2 3 2" xfId="39423"/>
    <cellStyle name="Total 3 3 3 3 2 3 3" xfId="39424"/>
    <cellStyle name="Total 3 3 3 3 2 3 4" xfId="39425"/>
    <cellStyle name="Total 3 3 3 3 2 3 5" xfId="39426"/>
    <cellStyle name="Total 3 3 3 3 2 3 6" xfId="39427"/>
    <cellStyle name="Total 3 3 3 3 2 4" xfId="39428"/>
    <cellStyle name="Total 3 3 3 3 2 4 2" xfId="39429"/>
    <cellStyle name="Total 3 3 3 3 2 4 3" xfId="39430"/>
    <cellStyle name="Total 3 3 3 3 2 4 4" xfId="39431"/>
    <cellStyle name="Total 3 3 3 3 2 4 5" xfId="39432"/>
    <cellStyle name="Total 3 3 3 3 2 4 6" xfId="39433"/>
    <cellStyle name="Total 3 3 3 3 2 5" xfId="39434"/>
    <cellStyle name="Total 3 3 3 3 2 6" xfId="39435"/>
    <cellStyle name="Total 3 3 3 3 2 7" xfId="39436"/>
    <cellStyle name="Total 3 3 3 3 2 8" xfId="39437"/>
    <cellStyle name="Total 3 3 3 3 2 9" xfId="39438"/>
    <cellStyle name="Total 3 3 3 3 3" xfId="39439"/>
    <cellStyle name="Total 3 3 3 3 3 2" xfId="39440"/>
    <cellStyle name="Total 3 3 3 3 3 2 2" xfId="39441"/>
    <cellStyle name="Total 3 3 3 3 3 2 3" xfId="39442"/>
    <cellStyle name="Total 3 3 3 3 3 2 4" xfId="39443"/>
    <cellStyle name="Total 3 3 3 3 3 2 5" xfId="39444"/>
    <cellStyle name="Total 3 3 3 3 3 2 6" xfId="39445"/>
    <cellStyle name="Total 3 3 3 3 3 3" xfId="39446"/>
    <cellStyle name="Total 3 3 3 3 3 3 2" xfId="39447"/>
    <cellStyle name="Total 3 3 3 3 3 3 3" xfId="39448"/>
    <cellStyle name="Total 3 3 3 3 3 3 4" xfId="39449"/>
    <cellStyle name="Total 3 3 3 3 3 3 5" xfId="39450"/>
    <cellStyle name="Total 3 3 3 3 3 3 6" xfId="39451"/>
    <cellStyle name="Total 3 3 3 3 3 4" xfId="39452"/>
    <cellStyle name="Total 3 3 3 3 3 5" xfId="39453"/>
    <cellStyle name="Total 3 3 3 3 3 6" xfId="39454"/>
    <cellStyle name="Total 3 3 3 3 3 7" xfId="39455"/>
    <cellStyle name="Total 3 3 3 3 3 8" xfId="39456"/>
    <cellStyle name="Total 3 3 3 3 4" xfId="39457"/>
    <cellStyle name="Total 3 3 3 3 4 2" xfId="39458"/>
    <cellStyle name="Total 3 3 3 3 4 3" xfId="39459"/>
    <cellStyle name="Total 3 3 3 3 4 4" xfId="39460"/>
    <cellStyle name="Total 3 3 3 3 4 5" xfId="39461"/>
    <cellStyle name="Total 3 3 3 3 4 6" xfId="39462"/>
    <cellStyle name="Total 3 3 3 3 5" xfId="39463"/>
    <cellStyle name="Total 3 3 3 3 5 2" xfId="39464"/>
    <cellStyle name="Total 3 3 3 3 5 3" xfId="39465"/>
    <cellStyle name="Total 3 3 3 3 5 4" xfId="39466"/>
    <cellStyle name="Total 3 3 3 3 5 5" xfId="39467"/>
    <cellStyle name="Total 3 3 3 3 5 6" xfId="39468"/>
    <cellStyle name="Total 3 3 3 3 6" xfId="39469"/>
    <cellStyle name="Total 3 3 3 3 7" xfId="39470"/>
    <cellStyle name="Total 3 3 3 3 8" xfId="39471"/>
    <cellStyle name="Total 3 3 3 3 9" xfId="39472"/>
    <cellStyle name="Total 3 3 3 4" xfId="39473"/>
    <cellStyle name="Total 3 3 3 4 2" xfId="39474"/>
    <cellStyle name="Total 3 3 3 4 2 2" xfId="39475"/>
    <cellStyle name="Total 3 3 3 4 2 2 2" xfId="39476"/>
    <cellStyle name="Total 3 3 3 4 2 2 3" xfId="39477"/>
    <cellStyle name="Total 3 3 3 4 2 2 4" xfId="39478"/>
    <cellStyle name="Total 3 3 3 4 2 2 5" xfId="39479"/>
    <cellStyle name="Total 3 3 3 4 2 2 6" xfId="39480"/>
    <cellStyle name="Total 3 3 3 4 2 3" xfId="39481"/>
    <cellStyle name="Total 3 3 3 4 2 3 2" xfId="39482"/>
    <cellStyle name="Total 3 3 3 4 2 3 3" xfId="39483"/>
    <cellStyle name="Total 3 3 3 4 2 3 4" xfId="39484"/>
    <cellStyle name="Total 3 3 3 4 2 3 5" xfId="39485"/>
    <cellStyle name="Total 3 3 3 4 2 3 6" xfId="39486"/>
    <cellStyle name="Total 3 3 3 4 2 4" xfId="39487"/>
    <cellStyle name="Total 3 3 3 4 2 5" xfId="39488"/>
    <cellStyle name="Total 3 3 3 4 2 6" xfId="39489"/>
    <cellStyle name="Total 3 3 3 4 2 7" xfId="39490"/>
    <cellStyle name="Total 3 3 3 4 2 8" xfId="39491"/>
    <cellStyle name="Total 3 3 3 4 3" xfId="39492"/>
    <cellStyle name="Total 3 3 3 4 3 2" xfId="39493"/>
    <cellStyle name="Total 3 3 3 4 3 3" xfId="39494"/>
    <cellStyle name="Total 3 3 3 4 3 4" xfId="39495"/>
    <cellStyle name="Total 3 3 3 4 3 5" xfId="39496"/>
    <cellStyle name="Total 3 3 3 4 3 6" xfId="39497"/>
    <cellStyle name="Total 3 3 3 4 4" xfId="39498"/>
    <cellStyle name="Total 3 3 3 4 4 2" xfId="39499"/>
    <cellStyle name="Total 3 3 3 4 4 3" xfId="39500"/>
    <cellStyle name="Total 3 3 3 4 4 4" xfId="39501"/>
    <cellStyle name="Total 3 3 3 4 4 5" xfId="39502"/>
    <cellStyle name="Total 3 3 3 4 4 6" xfId="39503"/>
    <cellStyle name="Total 3 3 3 4 5" xfId="39504"/>
    <cellStyle name="Total 3 3 3 4 6" xfId="39505"/>
    <cellStyle name="Total 3 3 3 4 7" xfId="39506"/>
    <cellStyle name="Total 3 3 3 4 8" xfId="39507"/>
    <cellStyle name="Total 3 3 3 4 9" xfId="39508"/>
    <cellStyle name="Total 3 3 3 5" xfId="39509"/>
    <cellStyle name="Total 3 3 3 5 2" xfId="39510"/>
    <cellStyle name="Total 3 3 3 5 2 2" xfId="39511"/>
    <cellStyle name="Total 3 3 3 5 2 3" xfId="39512"/>
    <cellStyle name="Total 3 3 3 5 2 4" xfId="39513"/>
    <cellStyle name="Total 3 3 3 5 2 5" xfId="39514"/>
    <cellStyle name="Total 3 3 3 5 2 6" xfId="39515"/>
    <cellStyle name="Total 3 3 3 5 3" xfId="39516"/>
    <cellStyle name="Total 3 3 3 5 3 2" xfId="39517"/>
    <cellStyle name="Total 3 3 3 5 3 3" xfId="39518"/>
    <cellStyle name="Total 3 3 3 5 3 4" xfId="39519"/>
    <cellStyle name="Total 3 3 3 5 3 5" xfId="39520"/>
    <cellStyle name="Total 3 3 3 5 3 6" xfId="39521"/>
    <cellStyle name="Total 3 3 3 5 4" xfId="39522"/>
    <cellStyle name="Total 3 3 3 5 5" xfId="39523"/>
    <cellStyle name="Total 3 3 3 5 6" xfId="39524"/>
    <cellStyle name="Total 3 3 3 5 7" xfId="39525"/>
    <cellStyle name="Total 3 3 3 5 8" xfId="39526"/>
    <cellStyle name="Total 3 3 3 6" xfId="39527"/>
    <cellStyle name="Total 3 3 3 6 2" xfId="39528"/>
    <cellStyle name="Total 3 3 3 6 3" xfId="39529"/>
    <cellStyle name="Total 3 3 3 6 4" xfId="39530"/>
    <cellStyle name="Total 3 3 3 6 5" xfId="39531"/>
    <cellStyle name="Total 3 3 3 6 6" xfId="39532"/>
    <cellStyle name="Total 3 3 3 7" xfId="39533"/>
    <cellStyle name="Total 3 3 3 7 2" xfId="39534"/>
    <cellStyle name="Total 3 3 3 7 3" xfId="39535"/>
    <cellStyle name="Total 3 3 3 7 4" xfId="39536"/>
    <cellStyle name="Total 3 3 3 7 5" xfId="39537"/>
    <cellStyle name="Total 3 3 3 7 6" xfId="39538"/>
    <cellStyle name="Total 3 3 3 8" xfId="39539"/>
    <cellStyle name="Total 3 3 3 9" xfId="39540"/>
    <cellStyle name="Total 3 3 4" xfId="39541"/>
    <cellStyle name="Total 3 3 4 10" xfId="39542"/>
    <cellStyle name="Total 3 3 4 11" xfId="39543"/>
    <cellStyle name="Total 3 3 4 2" xfId="39544"/>
    <cellStyle name="Total 3 3 4 2 10" xfId="39545"/>
    <cellStyle name="Total 3 3 4 2 2" xfId="39546"/>
    <cellStyle name="Total 3 3 4 2 2 2" xfId="39547"/>
    <cellStyle name="Total 3 3 4 2 2 2 2" xfId="39548"/>
    <cellStyle name="Total 3 3 4 2 2 2 2 2" xfId="39549"/>
    <cellStyle name="Total 3 3 4 2 2 2 2 3" xfId="39550"/>
    <cellStyle name="Total 3 3 4 2 2 2 2 4" xfId="39551"/>
    <cellStyle name="Total 3 3 4 2 2 2 2 5" xfId="39552"/>
    <cellStyle name="Total 3 3 4 2 2 2 2 6" xfId="39553"/>
    <cellStyle name="Total 3 3 4 2 2 2 3" xfId="39554"/>
    <cellStyle name="Total 3 3 4 2 2 2 3 2" xfId="39555"/>
    <cellStyle name="Total 3 3 4 2 2 2 3 3" xfId="39556"/>
    <cellStyle name="Total 3 3 4 2 2 2 3 4" xfId="39557"/>
    <cellStyle name="Total 3 3 4 2 2 2 3 5" xfId="39558"/>
    <cellStyle name="Total 3 3 4 2 2 2 3 6" xfId="39559"/>
    <cellStyle name="Total 3 3 4 2 2 2 4" xfId="39560"/>
    <cellStyle name="Total 3 3 4 2 2 2 5" xfId="39561"/>
    <cellStyle name="Total 3 3 4 2 2 2 6" xfId="39562"/>
    <cellStyle name="Total 3 3 4 2 2 2 7" xfId="39563"/>
    <cellStyle name="Total 3 3 4 2 2 2 8" xfId="39564"/>
    <cellStyle name="Total 3 3 4 2 2 3" xfId="39565"/>
    <cellStyle name="Total 3 3 4 2 2 3 2" xfId="39566"/>
    <cellStyle name="Total 3 3 4 2 2 3 3" xfId="39567"/>
    <cellStyle name="Total 3 3 4 2 2 3 4" xfId="39568"/>
    <cellStyle name="Total 3 3 4 2 2 3 5" xfId="39569"/>
    <cellStyle name="Total 3 3 4 2 2 3 6" xfId="39570"/>
    <cellStyle name="Total 3 3 4 2 2 4" xfId="39571"/>
    <cellStyle name="Total 3 3 4 2 2 4 2" xfId="39572"/>
    <cellStyle name="Total 3 3 4 2 2 4 3" xfId="39573"/>
    <cellStyle name="Total 3 3 4 2 2 4 4" xfId="39574"/>
    <cellStyle name="Total 3 3 4 2 2 4 5" xfId="39575"/>
    <cellStyle name="Total 3 3 4 2 2 4 6" xfId="39576"/>
    <cellStyle name="Total 3 3 4 2 2 5" xfId="39577"/>
    <cellStyle name="Total 3 3 4 2 2 6" xfId="39578"/>
    <cellStyle name="Total 3 3 4 2 2 7" xfId="39579"/>
    <cellStyle name="Total 3 3 4 2 2 8" xfId="39580"/>
    <cellStyle name="Total 3 3 4 2 2 9" xfId="39581"/>
    <cellStyle name="Total 3 3 4 2 3" xfId="39582"/>
    <cellStyle name="Total 3 3 4 2 3 2" xfId="39583"/>
    <cellStyle name="Total 3 3 4 2 3 2 2" xfId="39584"/>
    <cellStyle name="Total 3 3 4 2 3 2 3" xfId="39585"/>
    <cellStyle name="Total 3 3 4 2 3 2 4" xfId="39586"/>
    <cellStyle name="Total 3 3 4 2 3 2 5" xfId="39587"/>
    <cellStyle name="Total 3 3 4 2 3 2 6" xfId="39588"/>
    <cellStyle name="Total 3 3 4 2 3 3" xfId="39589"/>
    <cellStyle name="Total 3 3 4 2 3 3 2" xfId="39590"/>
    <cellStyle name="Total 3 3 4 2 3 3 3" xfId="39591"/>
    <cellStyle name="Total 3 3 4 2 3 3 4" xfId="39592"/>
    <cellStyle name="Total 3 3 4 2 3 3 5" xfId="39593"/>
    <cellStyle name="Total 3 3 4 2 3 3 6" xfId="39594"/>
    <cellStyle name="Total 3 3 4 2 3 4" xfId="39595"/>
    <cellStyle name="Total 3 3 4 2 3 5" xfId="39596"/>
    <cellStyle name="Total 3 3 4 2 3 6" xfId="39597"/>
    <cellStyle name="Total 3 3 4 2 3 7" xfId="39598"/>
    <cellStyle name="Total 3 3 4 2 3 8" xfId="39599"/>
    <cellStyle name="Total 3 3 4 2 4" xfId="39600"/>
    <cellStyle name="Total 3 3 4 2 4 2" xfId="39601"/>
    <cellStyle name="Total 3 3 4 2 4 3" xfId="39602"/>
    <cellStyle name="Total 3 3 4 2 4 4" xfId="39603"/>
    <cellStyle name="Total 3 3 4 2 4 5" xfId="39604"/>
    <cellStyle name="Total 3 3 4 2 4 6" xfId="39605"/>
    <cellStyle name="Total 3 3 4 2 5" xfId="39606"/>
    <cellStyle name="Total 3 3 4 2 5 2" xfId="39607"/>
    <cellStyle name="Total 3 3 4 2 5 3" xfId="39608"/>
    <cellStyle name="Total 3 3 4 2 5 4" xfId="39609"/>
    <cellStyle name="Total 3 3 4 2 5 5" xfId="39610"/>
    <cellStyle name="Total 3 3 4 2 5 6" xfId="39611"/>
    <cellStyle name="Total 3 3 4 2 6" xfId="39612"/>
    <cellStyle name="Total 3 3 4 2 7" xfId="39613"/>
    <cellStyle name="Total 3 3 4 2 8" xfId="39614"/>
    <cellStyle name="Total 3 3 4 2 9" xfId="39615"/>
    <cellStyle name="Total 3 3 4 3" xfId="39616"/>
    <cellStyle name="Total 3 3 4 3 2" xfId="39617"/>
    <cellStyle name="Total 3 3 4 3 2 2" xfId="39618"/>
    <cellStyle name="Total 3 3 4 3 2 2 2" xfId="39619"/>
    <cellStyle name="Total 3 3 4 3 2 2 3" xfId="39620"/>
    <cellStyle name="Total 3 3 4 3 2 2 4" xfId="39621"/>
    <cellStyle name="Total 3 3 4 3 2 2 5" xfId="39622"/>
    <cellStyle name="Total 3 3 4 3 2 2 6" xfId="39623"/>
    <cellStyle name="Total 3 3 4 3 2 3" xfId="39624"/>
    <cellStyle name="Total 3 3 4 3 2 3 2" xfId="39625"/>
    <cellStyle name="Total 3 3 4 3 2 3 3" xfId="39626"/>
    <cellStyle name="Total 3 3 4 3 2 3 4" xfId="39627"/>
    <cellStyle name="Total 3 3 4 3 2 3 5" xfId="39628"/>
    <cellStyle name="Total 3 3 4 3 2 3 6" xfId="39629"/>
    <cellStyle name="Total 3 3 4 3 2 4" xfId="39630"/>
    <cellStyle name="Total 3 3 4 3 2 5" xfId="39631"/>
    <cellStyle name="Total 3 3 4 3 2 6" xfId="39632"/>
    <cellStyle name="Total 3 3 4 3 2 7" xfId="39633"/>
    <cellStyle name="Total 3 3 4 3 2 8" xfId="39634"/>
    <cellStyle name="Total 3 3 4 3 3" xfId="39635"/>
    <cellStyle name="Total 3 3 4 3 3 2" xfId="39636"/>
    <cellStyle name="Total 3 3 4 3 3 3" xfId="39637"/>
    <cellStyle name="Total 3 3 4 3 3 4" xfId="39638"/>
    <cellStyle name="Total 3 3 4 3 3 5" xfId="39639"/>
    <cellStyle name="Total 3 3 4 3 3 6" xfId="39640"/>
    <cellStyle name="Total 3 3 4 3 4" xfId="39641"/>
    <cellStyle name="Total 3 3 4 3 4 2" xfId="39642"/>
    <cellStyle name="Total 3 3 4 3 4 3" xfId="39643"/>
    <cellStyle name="Total 3 3 4 3 4 4" xfId="39644"/>
    <cellStyle name="Total 3 3 4 3 4 5" xfId="39645"/>
    <cellStyle name="Total 3 3 4 3 4 6" xfId="39646"/>
    <cellStyle name="Total 3 3 4 3 5" xfId="39647"/>
    <cellStyle name="Total 3 3 4 3 6" xfId="39648"/>
    <cellStyle name="Total 3 3 4 3 7" xfId="39649"/>
    <cellStyle name="Total 3 3 4 3 8" xfId="39650"/>
    <cellStyle name="Total 3 3 4 3 9" xfId="39651"/>
    <cellStyle name="Total 3 3 4 4" xfId="39652"/>
    <cellStyle name="Total 3 3 4 4 2" xfId="39653"/>
    <cellStyle name="Total 3 3 4 4 2 2" xfId="39654"/>
    <cellStyle name="Total 3 3 4 4 2 3" xfId="39655"/>
    <cellStyle name="Total 3 3 4 4 2 4" xfId="39656"/>
    <cellStyle name="Total 3 3 4 4 2 5" xfId="39657"/>
    <cellStyle name="Total 3 3 4 4 2 6" xfId="39658"/>
    <cellStyle name="Total 3 3 4 4 3" xfId="39659"/>
    <cellStyle name="Total 3 3 4 4 3 2" xfId="39660"/>
    <cellStyle name="Total 3 3 4 4 3 3" xfId="39661"/>
    <cellStyle name="Total 3 3 4 4 3 4" xfId="39662"/>
    <cellStyle name="Total 3 3 4 4 3 5" xfId="39663"/>
    <cellStyle name="Total 3 3 4 4 3 6" xfId="39664"/>
    <cellStyle name="Total 3 3 4 4 4" xfId="39665"/>
    <cellStyle name="Total 3 3 4 4 5" xfId="39666"/>
    <cellStyle name="Total 3 3 4 4 6" xfId="39667"/>
    <cellStyle name="Total 3 3 4 4 7" xfId="39668"/>
    <cellStyle name="Total 3 3 4 4 8" xfId="39669"/>
    <cellStyle name="Total 3 3 4 5" xfId="39670"/>
    <cellStyle name="Total 3 3 4 5 2" xfId="39671"/>
    <cellStyle name="Total 3 3 4 5 3" xfId="39672"/>
    <cellStyle name="Total 3 3 4 5 4" xfId="39673"/>
    <cellStyle name="Total 3 3 4 5 5" xfId="39674"/>
    <cellStyle name="Total 3 3 4 5 6" xfId="39675"/>
    <cellStyle name="Total 3 3 4 6" xfId="39676"/>
    <cellStyle name="Total 3 3 4 6 2" xfId="39677"/>
    <cellStyle name="Total 3 3 4 6 3" xfId="39678"/>
    <cellStyle name="Total 3 3 4 6 4" xfId="39679"/>
    <cellStyle name="Total 3 3 4 6 5" xfId="39680"/>
    <cellStyle name="Total 3 3 4 6 6" xfId="39681"/>
    <cellStyle name="Total 3 3 4 7" xfId="39682"/>
    <cellStyle name="Total 3 3 4 8" xfId="39683"/>
    <cellStyle name="Total 3 3 4 9" xfId="39684"/>
    <cellStyle name="Total 3 3 5" xfId="39685"/>
    <cellStyle name="Total 3 3 5 10" xfId="39686"/>
    <cellStyle name="Total 3 3 5 2" xfId="39687"/>
    <cellStyle name="Total 3 3 5 2 2" xfId="39688"/>
    <cellStyle name="Total 3 3 5 2 2 2" xfId="39689"/>
    <cellStyle name="Total 3 3 5 2 2 2 2" xfId="39690"/>
    <cellStyle name="Total 3 3 5 2 2 2 3" xfId="39691"/>
    <cellStyle name="Total 3 3 5 2 2 2 4" xfId="39692"/>
    <cellStyle name="Total 3 3 5 2 2 2 5" xfId="39693"/>
    <cellStyle name="Total 3 3 5 2 2 2 6" xfId="39694"/>
    <cellStyle name="Total 3 3 5 2 2 3" xfId="39695"/>
    <cellStyle name="Total 3 3 5 2 2 3 2" xfId="39696"/>
    <cellStyle name="Total 3 3 5 2 2 3 3" xfId="39697"/>
    <cellStyle name="Total 3 3 5 2 2 3 4" xfId="39698"/>
    <cellStyle name="Total 3 3 5 2 2 3 5" xfId="39699"/>
    <cellStyle name="Total 3 3 5 2 2 3 6" xfId="39700"/>
    <cellStyle name="Total 3 3 5 2 2 4" xfId="39701"/>
    <cellStyle name="Total 3 3 5 2 2 5" xfId="39702"/>
    <cellStyle name="Total 3 3 5 2 2 6" xfId="39703"/>
    <cellStyle name="Total 3 3 5 2 2 7" xfId="39704"/>
    <cellStyle name="Total 3 3 5 2 2 8" xfId="39705"/>
    <cellStyle name="Total 3 3 5 2 3" xfId="39706"/>
    <cellStyle name="Total 3 3 5 2 3 2" xfId="39707"/>
    <cellStyle name="Total 3 3 5 2 3 3" xfId="39708"/>
    <cellStyle name="Total 3 3 5 2 3 4" xfId="39709"/>
    <cellStyle name="Total 3 3 5 2 3 5" xfId="39710"/>
    <cellStyle name="Total 3 3 5 2 3 6" xfId="39711"/>
    <cellStyle name="Total 3 3 5 2 4" xfId="39712"/>
    <cellStyle name="Total 3 3 5 2 4 2" xfId="39713"/>
    <cellStyle name="Total 3 3 5 2 4 3" xfId="39714"/>
    <cellStyle name="Total 3 3 5 2 4 4" xfId="39715"/>
    <cellStyle name="Total 3 3 5 2 4 5" xfId="39716"/>
    <cellStyle name="Total 3 3 5 2 4 6" xfId="39717"/>
    <cellStyle name="Total 3 3 5 2 5" xfId="39718"/>
    <cellStyle name="Total 3 3 5 2 6" xfId="39719"/>
    <cellStyle name="Total 3 3 5 2 7" xfId="39720"/>
    <cellStyle name="Total 3 3 5 2 8" xfId="39721"/>
    <cellStyle name="Total 3 3 5 2 9" xfId="39722"/>
    <cellStyle name="Total 3 3 5 3" xfId="39723"/>
    <cellStyle name="Total 3 3 5 3 2" xfId="39724"/>
    <cellStyle name="Total 3 3 5 3 2 2" xfId="39725"/>
    <cellStyle name="Total 3 3 5 3 2 3" xfId="39726"/>
    <cellStyle name="Total 3 3 5 3 2 4" xfId="39727"/>
    <cellStyle name="Total 3 3 5 3 2 5" xfId="39728"/>
    <cellStyle name="Total 3 3 5 3 2 6" xfId="39729"/>
    <cellStyle name="Total 3 3 5 3 3" xfId="39730"/>
    <cellStyle name="Total 3 3 5 3 3 2" xfId="39731"/>
    <cellStyle name="Total 3 3 5 3 3 3" xfId="39732"/>
    <cellStyle name="Total 3 3 5 3 3 4" xfId="39733"/>
    <cellStyle name="Total 3 3 5 3 3 5" xfId="39734"/>
    <cellStyle name="Total 3 3 5 3 3 6" xfId="39735"/>
    <cellStyle name="Total 3 3 5 3 4" xfId="39736"/>
    <cellStyle name="Total 3 3 5 3 5" xfId="39737"/>
    <cellStyle name="Total 3 3 5 3 6" xfId="39738"/>
    <cellStyle name="Total 3 3 5 3 7" xfId="39739"/>
    <cellStyle name="Total 3 3 5 3 8" xfId="39740"/>
    <cellStyle name="Total 3 3 5 4" xfId="39741"/>
    <cellStyle name="Total 3 3 5 4 2" xfId="39742"/>
    <cellStyle name="Total 3 3 5 4 3" xfId="39743"/>
    <cellStyle name="Total 3 3 5 4 4" xfId="39744"/>
    <cellStyle name="Total 3 3 5 4 5" xfId="39745"/>
    <cellStyle name="Total 3 3 5 4 6" xfId="39746"/>
    <cellStyle name="Total 3 3 5 5" xfId="39747"/>
    <cellStyle name="Total 3 3 5 5 2" xfId="39748"/>
    <cellStyle name="Total 3 3 5 5 3" xfId="39749"/>
    <cellStyle name="Total 3 3 5 5 4" xfId="39750"/>
    <cellStyle name="Total 3 3 5 5 5" xfId="39751"/>
    <cellStyle name="Total 3 3 5 5 6" xfId="39752"/>
    <cellStyle name="Total 3 3 5 6" xfId="39753"/>
    <cellStyle name="Total 3 3 5 7" xfId="39754"/>
    <cellStyle name="Total 3 3 5 8" xfId="39755"/>
    <cellStyle name="Total 3 3 5 9" xfId="39756"/>
    <cellStyle name="Total 3 3 6" xfId="39757"/>
    <cellStyle name="Total 3 3 6 2" xfId="39758"/>
    <cellStyle name="Total 3 3 6 2 2" xfId="39759"/>
    <cellStyle name="Total 3 3 6 2 2 2" xfId="39760"/>
    <cellStyle name="Total 3 3 6 2 2 3" xfId="39761"/>
    <cellStyle name="Total 3 3 6 2 2 4" xfId="39762"/>
    <cellStyle name="Total 3 3 6 2 2 5" xfId="39763"/>
    <cellStyle name="Total 3 3 6 2 2 6" xfId="39764"/>
    <cellStyle name="Total 3 3 6 2 3" xfId="39765"/>
    <cellStyle name="Total 3 3 6 2 3 2" xfId="39766"/>
    <cellStyle name="Total 3 3 6 2 3 3" xfId="39767"/>
    <cellStyle name="Total 3 3 6 2 3 4" xfId="39768"/>
    <cellStyle name="Total 3 3 6 2 3 5" xfId="39769"/>
    <cellStyle name="Total 3 3 6 2 3 6" xfId="39770"/>
    <cellStyle name="Total 3 3 6 2 4" xfId="39771"/>
    <cellStyle name="Total 3 3 6 2 5" xfId="39772"/>
    <cellStyle name="Total 3 3 6 2 6" xfId="39773"/>
    <cellStyle name="Total 3 3 6 2 7" xfId="39774"/>
    <cellStyle name="Total 3 3 6 2 8" xfId="39775"/>
    <cellStyle name="Total 3 3 6 3" xfId="39776"/>
    <cellStyle name="Total 3 3 6 3 2" xfId="39777"/>
    <cellStyle name="Total 3 3 6 3 3" xfId="39778"/>
    <cellStyle name="Total 3 3 6 3 4" xfId="39779"/>
    <cellStyle name="Total 3 3 6 3 5" xfId="39780"/>
    <cellStyle name="Total 3 3 6 3 6" xfId="39781"/>
    <cellStyle name="Total 3 3 6 4" xfId="39782"/>
    <cellStyle name="Total 3 3 6 4 2" xfId="39783"/>
    <cellStyle name="Total 3 3 6 4 3" xfId="39784"/>
    <cellStyle name="Total 3 3 6 4 4" xfId="39785"/>
    <cellStyle name="Total 3 3 6 4 5" xfId="39786"/>
    <cellStyle name="Total 3 3 6 4 6" xfId="39787"/>
    <cellStyle name="Total 3 3 6 5" xfId="39788"/>
    <cellStyle name="Total 3 3 6 6" xfId="39789"/>
    <cellStyle name="Total 3 3 6 7" xfId="39790"/>
    <cellStyle name="Total 3 3 6 8" xfId="39791"/>
    <cellStyle name="Total 3 3 6 9" xfId="39792"/>
    <cellStyle name="Total 3 3 7" xfId="39793"/>
    <cellStyle name="Total 3 3 7 2" xfId="39794"/>
    <cellStyle name="Total 3 3 7 2 2" xfId="39795"/>
    <cellStyle name="Total 3 3 7 2 3" xfId="39796"/>
    <cellStyle name="Total 3 3 7 2 4" xfId="39797"/>
    <cellStyle name="Total 3 3 7 2 5" xfId="39798"/>
    <cellStyle name="Total 3 3 7 2 6" xfId="39799"/>
    <cellStyle name="Total 3 3 7 3" xfId="39800"/>
    <cellStyle name="Total 3 3 7 3 2" xfId="39801"/>
    <cellStyle name="Total 3 3 7 3 3" xfId="39802"/>
    <cellStyle name="Total 3 3 7 3 4" xfId="39803"/>
    <cellStyle name="Total 3 3 7 3 5" xfId="39804"/>
    <cellStyle name="Total 3 3 7 3 6" xfId="39805"/>
    <cellStyle name="Total 3 3 7 4" xfId="39806"/>
    <cellStyle name="Total 3 3 7 5" xfId="39807"/>
    <cellStyle name="Total 3 3 7 6" xfId="39808"/>
    <cellStyle name="Total 3 3 7 7" xfId="39809"/>
    <cellStyle name="Total 3 3 7 8" xfId="39810"/>
    <cellStyle name="Total 3 3 8" xfId="39811"/>
    <cellStyle name="Total 3 3 8 2" xfId="39812"/>
    <cellStyle name="Total 3 3 8 3" xfId="39813"/>
    <cellStyle name="Total 3 3 8 4" xfId="39814"/>
    <cellStyle name="Total 3 3 8 5" xfId="39815"/>
    <cellStyle name="Total 3 3 8 6" xfId="39816"/>
    <cellStyle name="Total 3 3 9" xfId="39817"/>
    <cellStyle name="Total 3 3 9 2" xfId="39818"/>
    <cellStyle name="Total 3 3 9 3" xfId="39819"/>
    <cellStyle name="Total 3 3 9 4" xfId="39820"/>
    <cellStyle name="Total 3 3 9 5" xfId="39821"/>
    <cellStyle name="Total 3 3 9 6" xfId="39822"/>
    <cellStyle name="Total 3 4" xfId="39823"/>
    <cellStyle name="Total 3 4 10" xfId="39824"/>
    <cellStyle name="Total 3 4 2" xfId="39825"/>
    <cellStyle name="Total 3 4 2 2" xfId="39826"/>
    <cellStyle name="Total 3 4 2 2 2" xfId="39827"/>
    <cellStyle name="Total 3 4 2 2 2 2" xfId="39828"/>
    <cellStyle name="Total 3 4 2 2 2 3" xfId="39829"/>
    <cellStyle name="Total 3 4 2 2 2 4" xfId="39830"/>
    <cellStyle name="Total 3 4 2 2 2 5" xfId="39831"/>
    <cellStyle name="Total 3 4 2 2 2 6" xfId="39832"/>
    <cellStyle name="Total 3 4 2 2 3" xfId="39833"/>
    <cellStyle name="Total 3 4 2 2 3 2" xfId="39834"/>
    <cellStyle name="Total 3 4 2 2 3 3" xfId="39835"/>
    <cellStyle name="Total 3 4 2 2 3 4" xfId="39836"/>
    <cellStyle name="Total 3 4 2 2 3 5" xfId="39837"/>
    <cellStyle name="Total 3 4 2 2 3 6" xfId="39838"/>
    <cellStyle name="Total 3 4 2 2 4" xfId="39839"/>
    <cellStyle name="Total 3 4 2 2 5" xfId="39840"/>
    <cellStyle name="Total 3 4 2 2 6" xfId="39841"/>
    <cellStyle name="Total 3 4 2 2 7" xfId="39842"/>
    <cellStyle name="Total 3 4 2 2 8" xfId="39843"/>
    <cellStyle name="Total 3 4 2 3" xfId="39844"/>
    <cellStyle name="Total 3 4 2 3 2" xfId="39845"/>
    <cellStyle name="Total 3 4 2 3 3" xfId="39846"/>
    <cellStyle name="Total 3 4 2 3 4" xfId="39847"/>
    <cellStyle name="Total 3 4 2 3 5" xfId="39848"/>
    <cellStyle name="Total 3 4 2 3 6" xfId="39849"/>
    <cellStyle name="Total 3 4 2 4" xfId="39850"/>
    <cellStyle name="Total 3 4 2 4 2" xfId="39851"/>
    <cellStyle name="Total 3 4 2 4 3" xfId="39852"/>
    <cellStyle name="Total 3 4 2 4 4" xfId="39853"/>
    <cellStyle name="Total 3 4 2 4 5" xfId="39854"/>
    <cellStyle name="Total 3 4 2 4 6" xfId="39855"/>
    <cellStyle name="Total 3 4 2 5" xfId="39856"/>
    <cellStyle name="Total 3 4 2 6" xfId="39857"/>
    <cellStyle name="Total 3 4 2 7" xfId="39858"/>
    <cellStyle name="Total 3 4 2 8" xfId="39859"/>
    <cellStyle name="Total 3 4 2 9" xfId="39860"/>
    <cellStyle name="Total 3 4 3" xfId="39861"/>
    <cellStyle name="Total 3 4 3 2" xfId="39862"/>
    <cellStyle name="Total 3 4 3 2 2" xfId="39863"/>
    <cellStyle name="Total 3 4 3 2 3" xfId="39864"/>
    <cellStyle name="Total 3 4 3 2 4" xfId="39865"/>
    <cellStyle name="Total 3 4 3 2 5" xfId="39866"/>
    <cellStyle name="Total 3 4 3 2 6" xfId="39867"/>
    <cellStyle name="Total 3 4 3 3" xfId="39868"/>
    <cellStyle name="Total 3 4 3 3 2" xfId="39869"/>
    <cellStyle name="Total 3 4 3 3 3" xfId="39870"/>
    <cellStyle name="Total 3 4 3 3 4" xfId="39871"/>
    <cellStyle name="Total 3 4 3 3 5" xfId="39872"/>
    <cellStyle name="Total 3 4 3 3 6" xfId="39873"/>
    <cellStyle name="Total 3 4 3 4" xfId="39874"/>
    <cellStyle name="Total 3 4 3 5" xfId="39875"/>
    <cellStyle name="Total 3 4 3 6" xfId="39876"/>
    <cellStyle name="Total 3 4 3 7" xfId="39877"/>
    <cellStyle name="Total 3 4 3 8" xfId="39878"/>
    <cellStyle name="Total 3 4 4" xfId="39879"/>
    <cellStyle name="Total 3 4 4 2" xfId="39880"/>
    <cellStyle name="Total 3 4 4 3" xfId="39881"/>
    <cellStyle name="Total 3 4 4 4" xfId="39882"/>
    <cellStyle name="Total 3 4 4 5" xfId="39883"/>
    <cellStyle name="Total 3 4 4 6" xfId="39884"/>
    <cellStyle name="Total 3 4 5" xfId="39885"/>
    <cellStyle name="Total 3 4 5 2" xfId="39886"/>
    <cellStyle name="Total 3 4 5 3" xfId="39887"/>
    <cellStyle name="Total 3 4 5 4" xfId="39888"/>
    <cellStyle name="Total 3 4 5 5" xfId="39889"/>
    <cellStyle name="Total 3 4 5 6" xfId="39890"/>
    <cellStyle name="Total 3 4 6" xfId="39891"/>
    <cellStyle name="Total 3 4 7" xfId="39892"/>
    <cellStyle name="Total 3 4 8" xfId="39893"/>
    <cellStyle name="Total 3 4 9" xfId="39894"/>
    <cellStyle name="Total 3 5" xfId="39895"/>
    <cellStyle name="Total 3 5 2" xfId="39896"/>
    <cellStyle name="Total 3 5 2 2" xfId="39897"/>
    <cellStyle name="Total 3 5 2 2 2" xfId="39898"/>
    <cellStyle name="Total 3 5 2 2 3" xfId="39899"/>
    <cellStyle name="Total 3 5 2 2 4" xfId="39900"/>
    <cellStyle name="Total 3 5 2 2 5" xfId="39901"/>
    <cellStyle name="Total 3 5 2 2 6" xfId="39902"/>
    <cellStyle name="Total 3 5 2 3" xfId="39903"/>
    <cellStyle name="Total 3 5 2 3 2" xfId="39904"/>
    <cellStyle name="Total 3 5 2 3 3" xfId="39905"/>
    <cellStyle name="Total 3 5 2 3 4" xfId="39906"/>
    <cellStyle name="Total 3 5 2 3 5" xfId="39907"/>
    <cellStyle name="Total 3 5 2 3 6" xfId="39908"/>
    <cellStyle name="Total 3 5 2 4" xfId="39909"/>
    <cellStyle name="Total 3 5 2 5" xfId="39910"/>
    <cellStyle name="Total 3 5 2 6" xfId="39911"/>
    <cellStyle name="Total 3 5 2 7" xfId="39912"/>
    <cellStyle name="Total 3 5 2 8" xfId="39913"/>
    <cellStyle name="Total 3 5 3" xfId="39914"/>
    <cellStyle name="Total 3 5 3 2" xfId="39915"/>
    <cellStyle name="Total 3 5 3 3" xfId="39916"/>
    <cellStyle name="Total 3 5 3 4" xfId="39917"/>
    <cellStyle name="Total 3 5 3 5" xfId="39918"/>
    <cellStyle name="Total 3 5 3 6" xfId="39919"/>
    <cellStyle name="Total 3 5 4" xfId="39920"/>
    <cellStyle name="Total 3 5 4 2" xfId="39921"/>
    <cellStyle name="Total 3 5 4 3" xfId="39922"/>
    <cellStyle name="Total 3 5 4 4" xfId="39923"/>
    <cellStyle name="Total 3 5 4 5" xfId="39924"/>
    <cellStyle name="Total 3 5 4 6" xfId="39925"/>
    <cellStyle name="Total 3 5 5" xfId="39926"/>
    <cellStyle name="Total 3 5 6" xfId="39927"/>
    <cellStyle name="Total 3 5 7" xfId="39928"/>
    <cellStyle name="Total 3 5 8" xfId="39929"/>
    <cellStyle name="Total 3 5 9" xfId="39930"/>
    <cellStyle name="Total 3 6" xfId="39931"/>
    <cellStyle name="Total 3 6 2" xfId="39932"/>
    <cellStyle name="Total 3 6 3" xfId="39933"/>
    <cellStyle name="Total 3 6 4" xfId="39934"/>
    <cellStyle name="Total 3 6 5" xfId="39935"/>
    <cellStyle name="Total 3 6 6" xfId="39936"/>
    <cellStyle name="Total 3 7" xfId="37518"/>
    <cellStyle name="Total 4" xfId="39937"/>
    <cellStyle name="Total 4 10" xfId="39938"/>
    <cellStyle name="Total 4 11" xfId="39939"/>
    <cellStyle name="Total 4 12" xfId="39940"/>
    <cellStyle name="Total 4 13" xfId="39941"/>
    <cellStyle name="Total 4 14" xfId="39942"/>
    <cellStyle name="Total 4 2" xfId="39943"/>
    <cellStyle name="Total 4 2 10" xfId="39944"/>
    <cellStyle name="Total 4 2 11" xfId="39945"/>
    <cellStyle name="Total 4 2 12" xfId="39946"/>
    <cellStyle name="Total 4 2 13" xfId="39947"/>
    <cellStyle name="Total 4 2 2" xfId="39948"/>
    <cellStyle name="Total 4 2 2 10" xfId="39949"/>
    <cellStyle name="Total 4 2 2 11" xfId="39950"/>
    <cellStyle name="Total 4 2 2 12" xfId="39951"/>
    <cellStyle name="Total 4 2 2 2" xfId="39952"/>
    <cellStyle name="Total 4 2 2 2 10" xfId="39953"/>
    <cellStyle name="Total 4 2 2 2 11" xfId="39954"/>
    <cellStyle name="Total 4 2 2 2 2" xfId="39955"/>
    <cellStyle name="Total 4 2 2 2 2 10" xfId="39956"/>
    <cellStyle name="Total 4 2 2 2 2 2" xfId="39957"/>
    <cellStyle name="Total 4 2 2 2 2 2 2" xfId="39958"/>
    <cellStyle name="Total 4 2 2 2 2 2 2 2" xfId="39959"/>
    <cellStyle name="Total 4 2 2 2 2 2 2 2 2" xfId="39960"/>
    <cellStyle name="Total 4 2 2 2 2 2 2 2 3" xfId="39961"/>
    <cellStyle name="Total 4 2 2 2 2 2 2 2 4" xfId="39962"/>
    <cellStyle name="Total 4 2 2 2 2 2 2 2 5" xfId="39963"/>
    <cellStyle name="Total 4 2 2 2 2 2 2 2 6" xfId="39964"/>
    <cellStyle name="Total 4 2 2 2 2 2 2 3" xfId="39965"/>
    <cellStyle name="Total 4 2 2 2 2 2 2 3 2" xfId="39966"/>
    <cellStyle name="Total 4 2 2 2 2 2 2 3 3" xfId="39967"/>
    <cellStyle name="Total 4 2 2 2 2 2 2 3 4" xfId="39968"/>
    <cellStyle name="Total 4 2 2 2 2 2 2 3 5" xfId="39969"/>
    <cellStyle name="Total 4 2 2 2 2 2 2 3 6" xfId="39970"/>
    <cellStyle name="Total 4 2 2 2 2 2 2 4" xfId="39971"/>
    <cellStyle name="Total 4 2 2 2 2 2 2 5" xfId="39972"/>
    <cellStyle name="Total 4 2 2 2 2 2 2 6" xfId="39973"/>
    <cellStyle name="Total 4 2 2 2 2 2 2 7" xfId="39974"/>
    <cellStyle name="Total 4 2 2 2 2 2 2 8" xfId="39975"/>
    <cellStyle name="Total 4 2 2 2 2 2 3" xfId="39976"/>
    <cellStyle name="Total 4 2 2 2 2 2 3 2" xfId="39977"/>
    <cellStyle name="Total 4 2 2 2 2 2 3 3" xfId="39978"/>
    <cellStyle name="Total 4 2 2 2 2 2 3 4" xfId="39979"/>
    <cellStyle name="Total 4 2 2 2 2 2 3 5" xfId="39980"/>
    <cellStyle name="Total 4 2 2 2 2 2 3 6" xfId="39981"/>
    <cellStyle name="Total 4 2 2 2 2 2 4" xfId="39982"/>
    <cellStyle name="Total 4 2 2 2 2 2 4 2" xfId="39983"/>
    <cellStyle name="Total 4 2 2 2 2 2 4 3" xfId="39984"/>
    <cellStyle name="Total 4 2 2 2 2 2 4 4" xfId="39985"/>
    <cellStyle name="Total 4 2 2 2 2 2 4 5" xfId="39986"/>
    <cellStyle name="Total 4 2 2 2 2 2 4 6" xfId="39987"/>
    <cellStyle name="Total 4 2 2 2 2 2 5" xfId="39988"/>
    <cellStyle name="Total 4 2 2 2 2 2 6" xfId="39989"/>
    <cellStyle name="Total 4 2 2 2 2 2 7" xfId="39990"/>
    <cellStyle name="Total 4 2 2 2 2 2 8" xfId="39991"/>
    <cellStyle name="Total 4 2 2 2 2 2 9" xfId="39992"/>
    <cellStyle name="Total 4 2 2 2 2 3" xfId="39993"/>
    <cellStyle name="Total 4 2 2 2 2 3 2" xfId="39994"/>
    <cellStyle name="Total 4 2 2 2 2 3 2 2" xfId="39995"/>
    <cellStyle name="Total 4 2 2 2 2 3 2 3" xfId="39996"/>
    <cellStyle name="Total 4 2 2 2 2 3 2 4" xfId="39997"/>
    <cellStyle name="Total 4 2 2 2 2 3 2 5" xfId="39998"/>
    <cellStyle name="Total 4 2 2 2 2 3 2 6" xfId="39999"/>
    <cellStyle name="Total 4 2 2 2 2 3 3" xfId="40000"/>
    <cellStyle name="Total 4 2 2 2 2 3 3 2" xfId="40001"/>
    <cellStyle name="Total 4 2 2 2 2 3 3 3" xfId="40002"/>
    <cellStyle name="Total 4 2 2 2 2 3 3 4" xfId="40003"/>
    <cellStyle name="Total 4 2 2 2 2 3 3 5" xfId="40004"/>
    <cellStyle name="Total 4 2 2 2 2 3 3 6" xfId="40005"/>
    <cellStyle name="Total 4 2 2 2 2 3 4" xfId="40006"/>
    <cellStyle name="Total 4 2 2 2 2 3 5" xfId="40007"/>
    <cellStyle name="Total 4 2 2 2 2 3 6" xfId="40008"/>
    <cellStyle name="Total 4 2 2 2 2 3 7" xfId="40009"/>
    <cellStyle name="Total 4 2 2 2 2 3 8" xfId="40010"/>
    <cellStyle name="Total 4 2 2 2 2 4" xfId="40011"/>
    <cellStyle name="Total 4 2 2 2 2 4 2" xfId="40012"/>
    <cellStyle name="Total 4 2 2 2 2 4 3" xfId="40013"/>
    <cellStyle name="Total 4 2 2 2 2 4 4" xfId="40014"/>
    <cellStyle name="Total 4 2 2 2 2 4 5" xfId="40015"/>
    <cellStyle name="Total 4 2 2 2 2 4 6" xfId="40016"/>
    <cellStyle name="Total 4 2 2 2 2 5" xfId="40017"/>
    <cellStyle name="Total 4 2 2 2 2 5 2" xfId="40018"/>
    <cellStyle name="Total 4 2 2 2 2 5 3" xfId="40019"/>
    <cellStyle name="Total 4 2 2 2 2 5 4" xfId="40020"/>
    <cellStyle name="Total 4 2 2 2 2 5 5" xfId="40021"/>
    <cellStyle name="Total 4 2 2 2 2 5 6" xfId="40022"/>
    <cellStyle name="Total 4 2 2 2 2 6" xfId="40023"/>
    <cellStyle name="Total 4 2 2 2 2 7" xfId="40024"/>
    <cellStyle name="Total 4 2 2 2 2 8" xfId="40025"/>
    <cellStyle name="Total 4 2 2 2 2 9" xfId="40026"/>
    <cellStyle name="Total 4 2 2 2 3" xfId="40027"/>
    <cellStyle name="Total 4 2 2 2 3 2" xfId="40028"/>
    <cellStyle name="Total 4 2 2 2 3 2 2" xfId="40029"/>
    <cellStyle name="Total 4 2 2 2 3 2 2 2" xfId="40030"/>
    <cellStyle name="Total 4 2 2 2 3 2 2 3" xfId="40031"/>
    <cellStyle name="Total 4 2 2 2 3 2 2 4" xfId="40032"/>
    <cellStyle name="Total 4 2 2 2 3 2 2 5" xfId="40033"/>
    <cellStyle name="Total 4 2 2 2 3 2 2 6" xfId="40034"/>
    <cellStyle name="Total 4 2 2 2 3 2 3" xfId="40035"/>
    <cellStyle name="Total 4 2 2 2 3 2 3 2" xfId="40036"/>
    <cellStyle name="Total 4 2 2 2 3 2 3 3" xfId="40037"/>
    <cellStyle name="Total 4 2 2 2 3 2 3 4" xfId="40038"/>
    <cellStyle name="Total 4 2 2 2 3 2 3 5" xfId="40039"/>
    <cellStyle name="Total 4 2 2 2 3 2 3 6" xfId="40040"/>
    <cellStyle name="Total 4 2 2 2 3 2 4" xfId="40041"/>
    <cellStyle name="Total 4 2 2 2 3 2 5" xfId="40042"/>
    <cellStyle name="Total 4 2 2 2 3 2 6" xfId="40043"/>
    <cellStyle name="Total 4 2 2 2 3 2 7" xfId="40044"/>
    <cellStyle name="Total 4 2 2 2 3 2 8" xfId="40045"/>
    <cellStyle name="Total 4 2 2 2 3 3" xfId="40046"/>
    <cellStyle name="Total 4 2 2 2 3 3 2" xfId="40047"/>
    <cellStyle name="Total 4 2 2 2 3 3 3" xfId="40048"/>
    <cellStyle name="Total 4 2 2 2 3 3 4" xfId="40049"/>
    <cellStyle name="Total 4 2 2 2 3 3 5" xfId="40050"/>
    <cellStyle name="Total 4 2 2 2 3 3 6" xfId="40051"/>
    <cellStyle name="Total 4 2 2 2 3 4" xfId="40052"/>
    <cellStyle name="Total 4 2 2 2 3 4 2" xfId="40053"/>
    <cellStyle name="Total 4 2 2 2 3 4 3" xfId="40054"/>
    <cellStyle name="Total 4 2 2 2 3 4 4" xfId="40055"/>
    <cellStyle name="Total 4 2 2 2 3 4 5" xfId="40056"/>
    <cellStyle name="Total 4 2 2 2 3 4 6" xfId="40057"/>
    <cellStyle name="Total 4 2 2 2 3 5" xfId="40058"/>
    <cellStyle name="Total 4 2 2 2 3 6" xfId="40059"/>
    <cellStyle name="Total 4 2 2 2 3 7" xfId="40060"/>
    <cellStyle name="Total 4 2 2 2 3 8" xfId="40061"/>
    <cellStyle name="Total 4 2 2 2 3 9" xfId="40062"/>
    <cellStyle name="Total 4 2 2 2 4" xfId="40063"/>
    <cellStyle name="Total 4 2 2 2 4 2" xfId="40064"/>
    <cellStyle name="Total 4 2 2 2 4 2 2" xfId="40065"/>
    <cellStyle name="Total 4 2 2 2 4 2 3" xfId="40066"/>
    <cellStyle name="Total 4 2 2 2 4 2 4" xfId="40067"/>
    <cellStyle name="Total 4 2 2 2 4 2 5" xfId="40068"/>
    <cellStyle name="Total 4 2 2 2 4 2 6" xfId="40069"/>
    <cellStyle name="Total 4 2 2 2 4 3" xfId="40070"/>
    <cellStyle name="Total 4 2 2 2 4 3 2" xfId="40071"/>
    <cellStyle name="Total 4 2 2 2 4 3 3" xfId="40072"/>
    <cellStyle name="Total 4 2 2 2 4 3 4" xfId="40073"/>
    <cellStyle name="Total 4 2 2 2 4 3 5" xfId="40074"/>
    <cellStyle name="Total 4 2 2 2 4 3 6" xfId="40075"/>
    <cellStyle name="Total 4 2 2 2 4 4" xfId="40076"/>
    <cellStyle name="Total 4 2 2 2 4 5" xfId="40077"/>
    <cellStyle name="Total 4 2 2 2 4 6" xfId="40078"/>
    <cellStyle name="Total 4 2 2 2 4 7" xfId="40079"/>
    <cellStyle name="Total 4 2 2 2 4 8" xfId="40080"/>
    <cellStyle name="Total 4 2 2 2 5" xfId="40081"/>
    <cellStyle name="Total 4 2 2 2 5 2" xfId="40082"/>
    <cellStyle name="Total 4 2 2 2 5 3" xfId="40083"/>
    <cellStyle name="Total 4 2 2 2 5 4" xfId="40084"/>
    <cellStyle name="Total 4 2 2 2 5 5" xfId="40085"/>
    <cellStyle name="Total 4 2 2 2 5 6" xfId="40086"/>
    <cellStyle name="Total 4 2 2 2 6" xfId="40087"/>
    <cellStyle name="Total 4 2 2 2 6 2" xfId="40088"/>
    <cellStyle name="Total 4 2 2 2 6 3" xfId="40089"/>
    <cellStyle name="Total 4 2 2 2 6 4" xfId="40090"/>
    <cellStyle name="Total 4 2 2 2 6 5" xfId="40091"/>
    <cellStyle name="Total 4 2 2 2 6 6" xfId="40092"/>
    <cellStyle name="Total 4 2 2 2 7" xfId="40093"/>
    <cellStyle name="Total 4 2 2 2 8" xfId="40094"/>
    <cellStyle name="Total 4 2 2 2 9" xfId="40095"/>
    <cellStyle name="Total 4 2 2 3" xfId="40096"/>
    <cellStyle name="Total 4 2 2 3 10" xfId="40097"/>
    <cellStyle name="Total 4 2 2 3 2" xfId="40098"/>
    <cellStyle name="Total 4 2 2 3 2 2" xfId="40099"/>
    <cellStyle name="Total 4 2 2 3 2 2 2" xfId="40100"/>
    <cellStyle name="Total 4 2 2 3 2 2 2 2" xfId="40101"/>
    <cellStyle name="Total 4 2 2 3 2 2 2 3" xfId="40102"/>
    <cellStyle name="Total 4 2 2 3 2 2 2 4" xfId="40103"/>
    <cellStyle name="Total 4 2 2 3 2 2 2 5" xfId="40104"/>
    <cellStyle name="Total 4 2 2 3 2 2 2 6" xfId="40105"/>
    <cellStyle name="Total 4 2 2 3 2 2 3" xfId="40106"/>
    <cellStyle name="Total 4 2 2 3 2 2 3 2" xfId="40107"/>
    <cellStyle name="Total 4 2 2 3 2 2 3 3" xfId="40108"/>
    <cellStyle name="Total 4 2 2 3 2 2 3 4" xfId="40109"/>
    <cellStyle name="Total 4 2 2 3 2 2 3 5" xfId="40110"/>
    <cellStyle name="Total 4 2 2 3 2 2 3 6" xfId="40111"/>
    <cellStyle name="Total 4 2 2 3 2 2 4" xfId="40112"/>
    <cellStyle name="Total 4 2 2 3 2 2 5" xfId="40113"/>
    <cellStyle name="Total 4 2 2 3 2 2 6" xfId="40114"/>
    <cellStyle name="Total 4 2 2 3 2 2 7" xfId="40115"/>
    <cellStyle name="Total 4 2 2 3 2 2 8" xfId="40116"/>
    <cellStyle name="Total 4 2 2 3 2 3" xfId="40117"/>
    <cellStyle name="Total 4 2 2 3 2 3 2" xfId="40118"/>
    <cellStyle name="Total 4 2 2 3 2 3 3" xfId="40119"/>
    <cellStyle name="Total 4 2 2 3 2 3 4" xfId="40120"/>
    <cellStyle name="Total 4 2 2 3 2 3 5" xfId="40121"/>
    <cellStyle name="Total 4 2 2 3 2 3 6" xfId="40122"/>
    <cellStyle name="Total 4 2 2 3 2 4" xfId="40123"/>
    <cellStyle name="Total 4 2 2 3 2 4 2" xfId="40124"/>
    <cellStyle name="Total 4 2 2 3 2 4 3" xfId="40125"/>
    <cellStyle name="Total 4 2 2 3 2 4 4" xfId="40126"/>
    <cellStyle name="Total 4 2 2 3 2 4 5" xfId="40127"/>
    <cellStyle name="Total 4 2 2 3 2 4 6" xfId="40128"/>
    <cellStyle name="Total 4 2 2 3 2 5" xfId="40129"/>
    <cellStyle name="Total 4 2 2 3 2 6" xfId="40130"/>
    <cellStyle name="Total 4 2 2 3 2 7" xfId="40131"/>
    <cellStyle name="Total 4 2 2 3 2 8" xfId="40132"/>
    <cellStyle name="Total 4 2 2 3 2 9" xfId="40133"/>
    <cellStyle name="Total 4 2 2 3 3" xfId="40134"/>
    <cellStyle name="Total 4 2 2 3 3 2" xfId="40135"/>
    <cellStyle name="Total 4 2 2 3 3 2 2" xfId="40136"/>
    <cellStyle name="Total 4 2 2 3 3 2 3" xfId="40137"/>
    <cellStyle name="Total 4 2 2 3 3 2 4" xfId="40138"/>
    <cellStyle name="Total 4 2 2 3 3 2 5" xfId="40139"/>
    <cellStyle name="Total 4 2 2 3 3 2 6" xfId="40140"/>
    <cellStyle name="Total 4 2 2 3 3 3" xfId="40141"/>
    <cellStyle name="Total 4 2 2 3 3 3 2" xfId="40142"/>
    <cellStyle name="Total 4 2 2 3 3 3 3" xfId="40143"/>
    <cellStyle name="Total 4 2 2 3 3 3 4" xfId="40144"/>
    <cellStyle name="Total 4 2 2 3 3 3 5" xfId="40145"/>
    <cellStyle name="Total 4 2 2 3 3 3 6" xfId="40146"/>
    <cellStyle name="Total 4 2 2 3 3 4" xfId="40147"/>
    <cellStyle name="Total 4 2 2 3 3 5" xfId="40148"/>
    <cellStyle name="Total 4 2 2 3 3 6" xfId="40149"/>
    <cellStyle name="Total 4 2 2 3 3 7" xfId="40150"/>
    <cellStyle name="Total 4 2 2 3 3 8" xfId="40151"/>
    <cellStyle name="Total 4 2 2 3 4" xfId="40152"/>
    <cellStyle name="Total 4 2 2 3 4 2" xfId="40153"/>
    <cellStyle name="Total 4 2 2 3 4 3" xfId="40154"/>
    <cellStyle name="Total 4 2 2 3 4 4" xfId="40155"/>
    <cellStyle name="Total 4 2 2 3 4 5" xfId="40156"/>
    <cellStyle name="Total 4 2 2 3 4 6" xfId="40157"/>
    <cellStyle name="Total 4 2 2 3 5" xfId="40158"/>
    <cellStyle name="Total 4 2 2 3 5 2" xfId="40159"/>
    <cellStyle name="Total 4 2 2 3 5 3" xfId="40160"/>
    <cellStyle name="Total 4 2 2 3 5 4" xfId="40161"/>
    <cellStyle name="Total 4 2 2 3 5 5" xfId="40162"/>
    <cellStyle name="Total 4 2 2 3 5 6" xfId="40163"/>
    <cellStyle name="Total 4 2 2 3 6" xfId="40164"/>
    <cellStyle name="Total 4 2 2 3 7" xfId="40165"/>
    <cellStyle name="Total 4 2 2 3 8" xfId="40166"/>
    <cellStyle name="Total 4 2 2 3 9" xfId="40167"/>
    <cellStyle name="Total 4 2 2 4" xfId="40168"/>
    <cellStyle name="Total 4 2 2 4 2" xfId="40169"/>
    <cellStyle name="Total 4 2 2 4 2 2" xfId="40170"/>
    <cellStyle name="Total 4 2 2 4 2 2 2" xfId="40171"/>
    <cellStyle name="Total 4 2 2 4 2 2 3" xfId="40172"/>
    <cellStyle name="Total 4 2 2 4 2 2 4" xfId="40173"/>
    <cellStyle name="Total 4 2 2 4 2 2 5" xfId="40174"/>
    <cellStyle name="Total 4 2 2 4 2 2 6" xfId="40175"/>
    <cellStyle name="Total 4 2 2 4 2 3" xfId="40176"/>
    <cellStyle name="Total 4 2 2 4 2 3 2" xfId="40177"/>
    <cellStyle name="Total 4 2 2 4 2 3 3" xfId="40178"/>
    <cellStyle name="Total 4 2 2 4 2 3 4" xfId="40179"/>
    <cellStyle name="Total 4 2 2 4 2 3 5" xfId="40180"/>
    <cellStyle name="Total 4 2 2 4 2 3 6" xfId="40181"/>
    <cellStyle name="Total 4 2 2 4 2 4" xfId="40182"/>
    <cellStyle name="Total 4 2 2 4 2 5" xfId="40183"/>
    <cellStyle name="Total 4 2 2 4 2 6" xfId="40184"/>
    <cellStyle name="Total 4 2 2 4 2 7" xfId="40185"/>
    <cellStyle name="Total 4 2 2 4 2 8" xfId="40186"/>
    <cellStyle name="Total 4 2 2 4 3" xfId="40187"/>
    <cellStyle name="Total 4 2 2 4 3 2" xfId="40188"/>
    <cellStyle name="Total 4 2 2 4 3 3" xfId="40189"/>
    <cellStyle name="Total 4 2 2 4 3 4" xfId="40190"/>
    <cellStyle name="Total 4 2 2 4 3 5" xfId="40191"/>
    <cellStyle name="Total 4 2 2 4 3 6" xfId="40192"/>
    <cellStyle name="Total 4 2 2 4 4" xfId="40193"/>
    <cellStyle name="Total 4 2 2 4 4 2" xfId="40194"/>
    <cellStyle name="Total 4 2 2 4 4 3" xfId="40195"/>
    <cellStyle name="Total 4 2 2 4 4 4" xfId="40196"/>
    <cellStyle name="Total 4 2 2 4 4 5" xfId="40197"/>
    <cellStyle name="Total 4 2 2 4 4 6" xfId="40198"/>
    <cellStyle name="Total 4 2 2 4 5" xfId="40199"/>
    <cellStyle name="Total 4 2 2 4 6" xfId="40200"/>
    <cellStyle name="Total 4 2 2 4 7" xfId="40201"/>
    <cellStyle name="Total 4 2 2 4 8" xfId="40202"/>
    <cellStyle name="Total 4 2 2 4 9" xfId="40203"/>
    <cellStyle name="Total 4 2 2 5" xfId="40204"/>
    <cellStyle name="Total 4 2 2 5 2" xfId="40205"/>
    <cellStyle name="Total 4 2 2 5 2 2" xfId="40206"/>
    <cellStyle name="Total 4 2 2 5 2 3" xfId="40207"/>
    <cellStyle name="Total 4 2 2 5 2 4" xfId="40208"/>
    <cellStyle name="Total 4 2 2 5 2 5" xfId="40209"/>
    <cellStyle name="Total 4 2 2 5 2 6" xfId="40210"/>
    <cellStyle name="Total 4 2 2 5 3" xfId="40211"/>
    <cellStyle name="Total 4 2 2 5 3 2" xfId="40212"/>
    <cellStyle name="Total 4 2 2 5 3 3" xfId="40213"/>
    <cellStyle name="Total 4 2 2 5 3 4" xfId="40214"/>
    <cellStyle name="Total 4 2 2 5 3 5" xfId="40215"/>
    <cellStyle name="Total 4 2 2 5 3 6" xfId="40216"/>
    <cellStyle name="Total 4 2 2 5 4" xfId="40217"/>
    <cellStyle name="Total 4 2 2 5 5" xfId="40218"/>
    <cellStyle name="Total 4 2 2 5 6" xfId="40219"/>
    <cellStyle name="Total 4 2 2 5 7" xfId="40220"/>
    <cellStyle name="Total 4 2 2 5 8" xfId="40221"/>
    <cellStyle name="Total 4 2 2 6" xfId="40222"/>
    <cellStyle name="Total 4 2 2 6 2" xfId="40223"/>
    <cellStyle name="Total 4 2 2 6 3" xfId="40224"/>
    <cellStyle name="Total 4 2 2 6 4" xfId="40225"/>
    <cellStyle name="Total 4 2 2 6 5" xfId="40226"/>
    <cellStyle name="Total 4 2 2 6 6" xfId="40227"/>
    <cellStyle name="Total 4 2 2 7" xfId="40228"/>
    <cellStyle name="Total 4 2 2 7 2" xfId="40229"/>
    <cellStyle name="Total 4 2 2 7 3" xfId="40230"/>
    <cellStyle name="Total 4 2 2 7 4" xfId="40231"/>
    <cellStyle name="Total 4 2 2 7 5" xfId="40232"/>
    <cellStyle name="Total 4 2 2 7 6" xfId="40233"/>
    <cellStyle name="Total 4 2 2 8" xfId="40234"/>
    <cellStyle name="Total 4 2 2 9" xfId="40235"/>
    <cellStyle name="Total 4 2 3" xfId="40236"/>
    <cellStyle name="Total 4 2 3 10" xfId="40237"/>
    <cellStyle name="Total 4 2 3 11" xfId="40238"/>
    <cellStyle name="Total 4 2 3 2" xfId="40239"/>
    <cellStyle name="Total 4 2 3 2 10" xfId="40240"/>
    <cellStyle name="Total 4 2 3 2 2" xfId="40241"/>
    <cellStyle name="Total 4 2 3 2 2 2" xfId="40242"/>
    <cellStyle name="Total 4 2 3 2 2 2 2" xfId="40243"/>
    <cellStyle name="Total 4 2 3 2 2 2 2 2" xfId="40244"/>
    <cellStyle name="Total 4 2 3 2 2 2 2 3" xfId="40245"/>
    <cellStyle name="Total 4 2 3 2 2 2 2 4" xfId="40246"/>
    <cellStyle name="Total 4 2 3 2 2 2 2 5" xfId="40247"/>
    <cellStyle name="Total 4 2 3 2 2 2 2 6" xfId="40248"/>
    <cellStyle name="Total 4 2 3 2 2 2 3" xfId="40249"/>
    <cellStyle name="Total 4 2 3 2 2 2 3 2" xfId="40250"/>
    <cellStyle name="Total 4 2 3 2 2 2 3 3" xfId="40251"/>
    <cellStyle name="Total 4 2 3 2 2 2 3 4" xfId="40252"/>
    <cellStyle name="Total 4 2 3 2 2 2 3 5" xfId="40253"/>
    <cellStyle name="Total 4 2 3 2 2 2 3 6" xfId="40254"/>
    <cellStyle name="Total 4 2 3 2 2 2 4" xfId="40255"/>
    <cellStyle name="Total 4 2 3 2 2 2 5" xfId="40256"/>
    <cellStyle name="Total 4 2 3 2 2 2 6" xfId="40257"/>
    <cellStyle name="Total 4 2 3 2 2 2 7" xfId="40258"/>
    <cellStyle name="Total 4 2 3 2 2 2 8" xfId="40259"/>
    <cellStyle name="Total 4 2 3 2 2 3" xfId="40260"/>
    <cellStyle name="Total 4 2 3 2 2 3 2" xfId="40261"/>
    <cellStyle name="Total 4 2 3 2 2 3 3" xfId="40262"/>
    <cellStyle name="Total 4 2 3 2 2 3 4" xfId="40263"/>
    <cellStyle name="Total 4 2 3 2 2 3 5" xfId="40264"/>
    <cellStyle name="Total 4 2 3 2 2 3 6" xfId="40265"/>
    <cellStyle name="Total 4 2 3 2 2 4" xfId="40266"/>
    <cellStyle name="Total 4 2 3 2 2 4 2" xfId="40267"/>
    <cellStyle name="Total 4 2 3 2 2 4 3" xfId="40268"/>
    <cellStyle name="Total 4 2 3 2 2 4 4" xfId="40269"/>
    <cellStyle name="Total 4 2 3 2 2 4 5" xfId="40270"/>
    <cellStyle name="Total 4 2 3 2 2 4 6" xfId="40271"/>
    <cellStyle name="Total 4 2 3 2 2 5" xfId="40272"/>
    <cellStyle name="Total 4 2 3 2 2 6" xfId="40273"/>
    <cellStyle name="Total 4 2 3 2 2 7" xfId="40274"/>
    <cellStyle name="Total 4 2 3 2 2 8" xfId="40275"/>
    <cellStyle name="Total 4 2 3 2 2 9" xfId="40276"/>
    <cellStyle name="Total 4 2 3 2 3" xfId="40277"/>
    <cellStyle name="Total 4 2 3 2 3 2" xfId="40278"/>
    <cellStyle name="Total 4 2 3 2 3 2 2" xfId="40279"/>
    <cellStyle name="Total 4 2 3 2 3 2 3" xfId="40280"/>
    <cellStyle name="Total 4 2 3 2 3 2 4" xfId="40281"/>
    <cellStyle name="Total 4 2 3 2 3 2 5" xfId="40282"/>
    <cellStyle name="Total 4 2 3 2 3 2 6" xfId="40283"/>
    <cellStyle name="Total 4 2 3 2 3 3" xfId="40284"/>
    <cellStyle name="Total 4 2 3 2 3 3 2" xfId="40285"/>
    <cellStyle name="Total 4 2 3 2 3 3 3" xfId="40286"/>
    <cellStyle name="Total 4 2 3 2 3 3 4" xfId="40287"/>
    <cellStyle name="Total 4 2 3 2 3 3 5" xfId="40288"/>
    <cellStyle name="Total 4 2 3 2 3 3 6" xfId="40289"/>
    <cellStyle name="Total 4 2 3 2 3 4" xfId="40290"/>
    <cellStyle name="Total 4 2 3 2 3 5" xfId="40291"/>
    <cellStyle name="Total 4 2 3 2 3 6" xfId="40292"/>
    <cellStyle name="Total 4 2 3 2 3 7" xfId="40293"/>
    <cellStyle name="Total 4 2 3 2 3 8" xfId="40294"/>
    <cellStyle name="Total 4 2 3 2 4" xfId="40295"/>
    <cellStyle name="Total 4 2 3 2 4 2" xfId="40296"/>
    <cellStyle name="Total 4 2 3 2 4 3" xfId="40297"/>
    <cellStyle name="Total 4 2 3 2 4 4" xfId="40298"/>
    <cellStyle name="Total 4 2 3 2 4 5" xfId="40299"/>
    <cellStyle name="Total 4 2 3 2 4 6" xfId="40300"/>
    <cellStyle name="Total 4 2 3 2 5" xfId="40301"/>
    <cellStyle name="Total 4 2 3 2 5 2" xfId="40302"/>
    <cellStyle name="Total 4 2 3 2 5 3" xfId="40303"/>
    <cellStyle name="Total 4 2 3 2 5 4" xfId="40304"/>
    <cellStyle name="Total 4 2 3 2 5 5" xfId="40305"/>
    <cellStyle name="Total 4 2 3 2 5 6" xfId="40306"/>
    <cellStyle name="Total 4 2 3 2 6" xfId="40307"/>
    <cellStyle name="Total 4 2 3 2 7" xfId="40308"/>
    <cellStyle name="Total 4 2 3 2 8" xfId="40309"/>
    <cellStyle name="Total 4 2 3 2 9" xfId="40310"/>
    <cellStyle name="Total 4 2 3 3" xfId="40311"/>
    <cellStyle name="Total 4 2 3 3 2" xfId="40312"/>
    <cellStyle name="Total 4 2 3 3 2 2" xfId="40313"/>
    <cellStyle name="Total 4 2 3 3 2 2 2" xfId="40314"/>
    <cellStyle name="Total 4 2 3 3 2 2 3" xfId="40315"/>
    <cellStyle name="Total 4 2 3 3 2 2 4" xfId="40316"/>
    <cellStyle name="Total 4 2 3 3 2 2 5" xfId="40317"/>
    <cellStyle name="Total 4 2 3 3 2 2 6" xfId="40318"/>
    <cellStyle name="Total 4 2 3 3 2 3" xfId="40319"/>
    <cellStyle name="Total 4 2 3 3 2 3 2" xfId="40320"/>
    <cellStyle name="Total 4 2 3 3 2 3 3" xfId="40321"/>
    <cellStyle name="Total 4 2 3 3 2 3 4" xfId="40322"/>
    <cellStyle name="Total 4 2 3 3 2 3 5" xfId="40323"/>
    <cellStyle name="Total 4 2 3 3 2 3 6" xfId="40324"/>
    <cellStyle name="Total 4 2 3 3 2 4" xfId="40325"/>
    <cellStyle name="Total 4 2 3 3 2 5" xfId="40326"/>
    <cellStyle name="Total 4 2 3 3 2 6" xfId="40327"/>
    <cellStyle name="Total 4 2 3 3 2 7" xfId="40328"/>
    <cellStyle name="Total 4 2 3 3 2 8" xfId="40329"/>
    <cellStyle name="Total 4 2 3 3 3" xfId="40330"/>
    <cellStyle name="Total 4 2 3 3 3 2" xfId="40331"/>
    <cellStyle name="Total 4 2 3 3 3 3" xfId="40332"/>
    <cellStyle name="Total 4 2 3 3 3 4" xfId="40333"/>
    <cellStyle name="Total 4 2 3 3 3 5" xfId="40334"/>
    <cellStyle name="Total 4 2 3 3 3 6" xfId="40335"/>
    <cellStyle name="Total 4 2 3 3 4" xfId="40336"/>
    <cellStyle name="Total 4 2 3 3 4 2" xfId="40337"/>
    <cellStyle name="Total 4 2 3 3 4 3" xfId="40338"/>
    <cellStyle name="Total 4 2 3 3 4 4" xfId="40339"/>
    <cellStyle name="Total 4 2 3 3 4 5" xfId="40340"/>
    <cellStyle name="Total 4 2 3 3 4 6" xfId="40341"/>
    <cellStyle name="Total 4 2 3 3 5" xfId="40342"/>
    <cellStyle name="Total 4 2 3 3 6" xfId="40343"/>
    <cellStyle name="Total 4 2 3 3 7" xfId="40344"/>
    <cellStyle name="Total 4 2 3 3 8" xfId="40345"/>
    <cellStyle name="Total 4 2 3 3 9" xfId="40346"/>
    <cellStyle name="Total 4 2 3 4" xfId="40347"/>
    <cellStyle name="Total 4 2 3 4 2" xfId="40348"/>
    <cellStyle name="Total 4 2 3 4 2 2" xfId="40349"/>
    <cellStyle name="Total 4 2 3 4 2 3" xfId="40350"/>
    <cellStyle name="Total 4 2 3 4 2 4" xfId="40351"/>
    <cellStyle name="Total 4 2 3 4 2 5" xfId="40352"/>
    <cellStyle name="Total 4 2 3 4 2 6" xfId="40353"/>
    <cellStyle name="Total 4 2 3 4 3" xfId="40354"/>
    <cellStyle name="Total 4 2 3 4 3 2" xfId="40355"/>
    <cellStyle name="Total 4 2 3 4 3 3" xfId="40356"/>
    <cellStyle name="Total 4 2 3 4 3 4" xfId="40357"/>
    <cellStyle name="Total 4 2 3 4 3 5" xfId="40358"/>
    <cellStyle name="Total 4 2 3 4 3 6" xfId="40359"/>
    <cellStyle name="Total 4 2 3 4 4" xfId="40360"/>
    <cellStyle name="Total 4 2 3 4 5" xfId="40361"/>
    <cellStyle name="Total 4 2 3 4 6" xfId="40362"/>
    <cellStyle name="Total 4 2 3 4 7" xfId="40363"/>
    <cellStyle name="Total 4 2 3 4 8" xfId="40364"/>
    <cellStyle name="Total 4 2 3 5" xfId="40365"/>
    <cellStyle name="Total 4 2 3 5 2" xfId="40366"/>
    <cellStyle name="Total 4 2 3 5 3" xfId="40367"/>
    <cellStyle name="Total 4 2 3 5 4" xfId="40368"/>
    <cellStyle name="Total 4 2 3 5 5" xfId="40369"/>
    <cellStyle name="Total 4 2 3 5 6" xfId="40370"/>
    <cellStyle name="Total 4 2 3 6" xfId="40371"/>
    <cellStyle name="Total 4 2 3 6 2" xfId="40372"/>
    <cellStyle name="Total 4 2 3 6 3" xfId="40373"/>
    <cellStyle name="Total 4 2 3 6 4" xfId="40374"/>
    <cellStyle name="Total 4 2 3 6 5" xfId="40375"/>
    <cellStyle name="Total 4 2 3 6 6" xfId="40376"/>
    <cellStyle name="Total 4 2 3 7" xfId="40377"/>
    <cellStyle name="Total 4 2 3 8" xfId="40378"/>
    <cellStyle name="Total 4 2 3 9" xfId="40379"/>
    <cellStyle name="Total 4 2 4" xfId="40380"/>
    <cellStyle name="Total 4 2 4 10" xfId="40381"/>
    <cellStyle name="Total 4 2 4 2" xfId="40382"/>
    <cellStyle name="Total 4 2 4 2 2" xfId="40383"/>
    <cellStyle name="Total 4 2 4 2 2 2" xfId="40384"/>
    <cellStyle name="Total 4 2 4 2 2 2 2" xfId="40385"/>
    <cellStyle name="Total 4 2 4 2 2 2 3" xfId="40386"/>
    <cellStyle name="Total 4 2 4 2 2 2 4" xfId="40387"/>
    <cellStyle name="Total 4 2 4 2 2 2 5" xfId="40388"/>
    <cellStyle name="Total 4 2 4 2 2 2 6" xfId="40389"/>
    <cellStyle name="Total 4 2 4 2 2 3" xfId="40390"/>
    <cellStyle name="Total 4 2 4 2 2 3 2" xfId="40391"/>
    <cellStyle name="Total 4 2 4 2 2 3 3" xfId="40392"/>
    <cellStyle name="Total 4 2 4 2 2 3 4" xfId="40393"/>
    <cellStyle name="Total 4 2 4 2 2 3 5" xfId="40394"/>
    <cellStyle name="Total 4 2 4 2 2 3 6" xfId="40395"/>
    <cellStyle name="Total 4 2 4 2 2 4" xfId="40396"/>
    <cellStyle name="Total 4 2 4 2 2 5" xfId="40397"/>
    <cellStyle name="Total 4 2 4 2 2 6" xfId="40398"/>
    <cellStyle name="Total 4 2 4 2 2 7" xfId="40399"/>
    <cellStyle name="Total 4 2 4 2 2 8" xfId="40400"/>
    <cellStyle name="Total 4 2 4 2 3" xfId="40401"/>
    <cellStyle name="Total 4 2 4 2 3 2" xfId="40402"/>
    <cellStyle name="Total 4 2 4 2 3 3" xfId="40403"/>
    <cellStyle name="Total 4 2 4 2 3 4" xfId="40404"/>
    <cellStyle name="Total 4 2 4 2 3 5" xfId="40405"/>
    <cellStyle name="Total 4 2 4 2 3 6" xfId="40406"/>
    <cellStyle name="Total 4 2 4 2 4" xfId="40407"/>
    <cellStyle name="Total 4 2 4 2 4 2" xfId="40408"/>
    <cellStyle name="Total 4 2 4 2 4 3" xfId="40409"/>
    <cellStyle name="Total 4 2 4 2 4 4" xfId="40410"/>
    <cellStyle name="Total 4 2 4 2 4 5" xfId="40411"/>
    <cellStyle name="Total 4 2 4 2 4 6" xfId="40412"/>
    <cellStyle name="Total 4 2 4 2 5" xfId="40413"/>
    <cellStyle name="Total 4 2 4 2 6" xfId="40414"/>
    <cellStyle name="Total 4 2 4 2 7" xfId="40415"/>
    <cellStyle name="Total 4 2 4 2 8" xfId="40416"/>
    <cellStyle name="Total 4 2 4 2 9" xfId="40417"/>
    <cellStyle name="Total 4 2 4 3" xfId="40418"/>
    <cellStyle name="Total 4 2 4 3 2" xfId="40419"/>
    <cellStyle name="Total 4 2 4 3 2 2" xfId="40420"/>
    <cellStyle name="Total 4 2 4 3 2 3" xfId="40421"/>
    <cellStyle name="Total 4 2 4 3 2 4" xfId="40422"/>
    <cellStyle name="Total 4 2 4 3 2 5" xfId="40423"/>
    <cellStyle name="Total 4 2 4 3 2 6" xfId="40424"/>
    <cellStyle name="Total 4 2 4 3 3" xfId="40425"/>
    <cellStyle name="Total 4 2 4 3 3 2" xfId="40426"/>
    <cellStyle name="Total 4 2 4 3 3 3" xfId="40427"/>
    <cellStyle name="Total 4 2 4 3 3 4" xfId="40428"/>
    <cellStyle name="Total 4 2 4 3 3 5" xfId="40429"/>
    <cellStyle name="Total 4 2 4 3 3 6" xfId="40430"/>
    <cellStyle name="Total 4 2 4 3 4" xfId="40431"/>
    <cellStyle name="Total 4 2 4 3 5" xfId="40432"/>
    <cellStyle name="Total 4 2 4 3 6" xfId="40433"/>
    <cellStyle name="Total 4 2 4 3 7" xfId="40434"/>
    <cellStyle name="Total 4 2 4 3 8" xfId="40435"/>
    <cellStyle name="Total 4 2 4 4" xfId="40436"/>
    <cellStyle name="Total 4 2 4 4 2" xfId="40437"/>
    <cellStyle name="Total 4 2 4 4 3" xfId="40438"/>
    <cellStyle name="Total 4 2 4 4 4" xfId="40439"/>
    <cellStyle name="Total 4 2 4 4 5" xfId="40440"/>
    <cellStyle name="Total 4 2 4 4 6" xfId="40441"/>
    <cellStyle name="Total 4 2 4 5" xfId="40442"/>
    <cellStyle name="Total 4 2 4 5 2" xfId="40443"/>
    <cellStyle name="Total 4 2 4 5 3" xfId="40444"/>
    <cellStyle name="Total 4 2 4 5 4" xfId="40445"/>
    <cellStyle name="Total 4 2 4 5 5" xfId="40446"/>
    <cellStyle name="Total 4 2 4 5 6" xfId="40447"/>
    <cellStyle name="Total 4 2 4 6" xfId="40448"/>
    <cellStyle name="Total 4 2 4 7" xfId="40449"/>
    <cellStyle name="Total 4 2 4 8" xfId="40450"/>
    <cellStyle name="Total 4 2 4 9" xfId="40451"/>
    <cellStyle name="Total 4 2 5" xfId="40452"/>
    <cellStyle name="Total 4 2 5 2" xfId="40453"/>
    <cellStyle name="Total 4 2 5 2 2" xfId="40454"/>
    <cellStyle name="Total 4 2 5 2 2 2" xfId="40455"/>
    <cellStyle name="Total 4 2 5 2 2 3" xfId="40456"/>
    <cellStyle name="Total 4 2 5 2 2 4" xfId="40457"/>
    <cellStyle name="Total 4 2 5 2 2 5" xfId="40458"/>
    <cellStyle name="Total 4 2 5 2 2 6" xfId="40459"/>
    <cellStyle name="Total 4 2 5 2 3" xfId="40460"/>
    <cellStyle name="Total 4 2 5 2 3 2" xfId="40461"/>
    <cellStyle name="Total 4 2 5 2 3 3" xfId="40462"/>
    <cellStyle name="Total 4 2 5 2 3 4" xfId="40463"/>
    <cellStyle name="Total 4 2 5 2 3 5" xfId="40464"/>
    <cellStyle name="Total 4 2 5 2 3 6" xfId="40465"/>
    <cellStyle name="Total 4 2 5 2 4" xfId="40466"/>
    <cellStyle name="Total 4 2 5 2 5" xfId="40467"/>
    <cellStyle name="Total 4 2 5 2 6" xfId="40468"/>
    <cellStyle name="Total 4 2 5 2 7" xfId="40469"/>
    <cellStyle name="Total 4 2 5 2 8" xfId="40470"/>
    <cellStyle name="Total 4 2 5 3" xfId="40471"/>
    <cellStyle name="Total 4 2 5 3 2" xfId="40472"/>
    <cellStyle name="Total 4 2 5 3 3" xfId="40473"/>
    <cellStyle name="Total 4 2 5 3 4" xfId="40474"/>
    <cellStyle name="Total 4 2 5 3 5" xfId="40475"/>
    <cellStyle name="Total 4 2 5 3 6" xfId="40476"/>
    <cellStyle name="Total 4 2 5 4" xfId="40477"/>
    <cellStyle name="Total 4 2 5 4 2" xfId="40478"/>
    <cellStyle name="Total 4 2 5 4 3" xfId="40479"/>
    <cellStyle name="Total 4 2 5 4 4" xfId="40480"/>
    <cellStyle name="Total 4 2 5 4 5" xfId="40481"/>
    <cellStyle name="Total 4 2 5 4 6" xfId="40482"/>
    <cellStyle name="Total 4 2 5 5" xfId="40483"/>
    <cellStyle name="Total 4 2 5 6" xfId="40484"/>
    <cellStyle name="Total 4 2 5 7" xfId="40485"/>
    <cellStyle name="Total 4 2 5 8" xfId="40486"/>
    <cellStyle name="Total 4 2 5 9" xfId="40487"/>
    <cellStyle name="Total 4 2 6" xfId="40488"/>
    <cellStyle name="Total 4 2 6 2" xfId="40489"/>
    <cellStyle name="Total 4 2 6 2 2" xfId="40490"/>
    <cellStyle name="Total 4 2 6 2 3" xfId="40491"/>
    <cellStyle name="Total 4 2 6 2 4" xfId="40492"/>
    <cellStyle name="Total 4 2 6 2 5" xfId="40493"/>
    <cellStyle name="Total 4 2 6 2 6" xfId="40494"/>
    <cellStyle name="Total 4 2 6 3" xfId="40495"/>
    <cellStyle name="Total 4 2 6 3 2" xfId="40496"/>
    <cellStyle name="Total 4 2 6 3 3" xfId="40497"/>
    <cellStyle name="Total 4 2 6 3 4" xfId="40498"/>
    <cellStyle name="Total 4 2 6 3 5" xfId="40499"/>
    <cellStyle name="Total 4 2 6 3 6" xfId="40500"/>
    <cellStyle name="Total 4 2 6 4" xfId="40501"/>
    <cellStyle name="Total 4 2 6 5" xfId="40502"/>
    <cellStyle name="Total 4 2 6 6" xfId="40503"/>
    <cellStyle name="Total 4 2 6 7" xfId="40504"/>
    <cellStyle name="Total 4 2 6 8" xfId="40505"/>
    <cellStyle name="Total 4 2 7" xfId="40506"/>
    <cellStyle name="Total 4 2 7 2" xfId="40507"/>
    <cellStyle name="Total 4 2 7 3" xfId="40508"/>
    <cellStyle name="Total 4 2 7 4" xfId="40509"/>
    <cellStyle name="Total 4 2 7 5" xfId="40510"/>
    <cellStyle name="Total 4 2 7 6" xfId="40511"/>
    <cellStyle name="Total 4 2 8" xfId="40512"/>
    <cellStyle name="Total 4 2 8 2" xfId="40513"/>
    <cellStyle name="Total 4 2 8 3" xfId="40514"/>
    <cellStyle name="Total 4 2 8 4" xfId="40515"/>
    <cellStyle name="Total 4 2 8 5" xfId="40516"/>
    <cellStyle name="Total 4 2 8 6" xfId="40517"/>
    <cellStyle name="Total 4 2 9" xfId="40518"/>
    <cellStyle name="Total 4 3" xfId="40519"/>
    <cellStyle name="Total 4 3 10" xfId="40520"/>
    <cellStyle name="Total 4 3 11" xfId="40521"/>
    <cellStyle name="Total 4 3 12" xfId="40522"/>
    <cellStyle name="Total 4 3 2" xfId="40523"/>
    <cellStyle name="Total 4 3 2 10" xfId="40524"/>
    <cellStyle name="Total 4 3 2 11" xfId="40525"/>
    <cellStyle name="Total 4 3 2 2" xfId="40526"/>
    <cellStyle name="Total 4 3 2 2 10" xfId="40527"/>
    <cellStyle name="Total 4 3 2 2 2" xfId="40528"/>
    <cellStyle name="Total 4 3 2 2 2 2" xfId="40529"/>
    <cellStyle name="Total 4 3 2 2 2 2 2" xfId="40530"/>
    <cellStyle name="Total 4 3 2 2 2 2 2 2" xfId="40531"/>
    <cellStyle name="Total 4 3 2 2 2 2 2 3" xfId="40532"/>
    <cellStyle name="Total 4 3 2 2 2 2 2 4" xfId="40533"/>
    <cellStyle name="Total 4 3 2 2 2 2 2 5" xfId="40534"/>
    <cellStyle name="Total 4 3 2 2 2 2 2 6" xfId="40535"/>
    <cellStyle name="Total 4 3 2 2 2 2 3" xfId="40536"/>
    <cellStyle name="Total 4 3 2 2 2 2 3 2" xfId="40537"/>
    <cellStyle name="Total 4 3 2 2 2 2 3 3" xfId="40538"/>
    <cellStyle name="Total 4 3 2 2 2 2 3 4" xfId="40539"/>
    <cellStyle name="Total 4 3 2 2 2 2 3 5" xfId="40540"/>
    <cellStyle name="Total 4 3 2 2 2 2 3 6" xfId="40541"/>
    <cellStyle name="Total 4 3 2 2 2 2 4" xfId="40542"/>
    <cellStyle name="Total 4 3 2 2 2 2 5" xfId="40543"/>
    <cellStyle name="Total 4 3 2 2 2 2 6" xfId="40544"/>
    <cellStyle name="Total 4 3 2 2 2 2 7" xfId="40545"/>
    <cellStyle name="Total 4 3 2 2 2 2 8" xfId="40546"/>
    <cellStyle name="Total 4 3 2 2 2 3" xfId="40547"/>
    <cellStyle name="Total 4 3 2 2 2 3 2" xfId="40548"/>
    <cellStyle name="Total 4 3 2 2 2 3 3" xfId="40549"/>
    <cellStyle name="Total 4 3 2 2 2 3 4" xfId="40550"/>
    <cellStyle name="Total 4 3 2 2 2 3 5" xfId="40551"/>
    <cellStyle name="Total 4 3 2 2 2 3 6" xfId="40552"/>
    <cellStyle name="Total 4 3 2 2 2 4" xfId="40553"/>
    <cellStyle name="Total 4 3 2 2 2 4 2" xfId="40554"/>
    <cellStyle name="Total 4 3 2 2 2 4 3" xfId="40555"/>
    <cellStyle name="Total 4 3 2 2 2 4 4" xfId="40556"/>
    <cellStyle name="Total 4 3 2 2 2 4 5" xfId="40557"/>
    <cellStyle name="Total 4 3 2 2 2 4 6" xfId="40558"/>
    <cellStyle name="Total 4 3 2 2 2 5" xfId="40559"/>
    <cellStyle name="Total 4 3 2 2 2 6" xfId="40560"/>
    <cellStyle name="Total 4 3 2 2 2 7" xfId="40561"/>
    <cellStyle name="Total 4 3 2 2 2 8" xfId="40562"/>
    <cellStyle name="Total 4 3 2 2 2 9" xfId="40563"/>
    <cellStyle name="Total 4 3 2 2 3" xfId="40564"/>
    <cellStyle name="Total 4 3 2 2 3 2" xfId="40565"/>
    <cellStyle name="Total 4 3 2 2 3 2 2" xfId="40566"/>
    <cellStyle name="Total 4 3 2 2 3 2 3" xfId="40567"/>
    <cellStyle name="Total 4 3 2 2 3 2 4" xfId="40568"/>
    <cellStyle name="Total 4 3 2 2 3 2 5" xfId="40569"/>
    <cellStyle name="Total 4 3 2 2 3 2 6" xfId="40570"/>
    <cellStyle name="Total 4 3 2 2 3 3" xfId="40571"/>
    <cellStyle name="Total 4 3 2 2 3 3 2" xfId="40572"/>
    <cellStyle name="Total 4 3 2 2 3 3 3" xfId="40573"/>
    <cellStyle name="Total 4 3 2 2 3 3 4" xfId="40574"/>
    <cellStyle name="Total 4 3 2 2 3 3 5" xfId="40575"/>
    <cellStyle name="Total 4 3 2 2 3 3 6" xfId="40576"/>
    <cellStyle name="Total 4 3 2 2 3 4" xfId="40577"/>
    <cellStyle name="Total 4 3 2 2 3 5" xfId="40578"/>
    <cellStyle name="Total 4 3 2 2 3 6" xfId="40579"/>
    <cellStyle name="Total 4 3 2 2 3 7" xfId="40580"/>
    <cellStyle name="Total 4 3 2 2 3 8" xfId="40581"/>
    <cellStyle name="Total 4 3 2 2 4" xfId="40582"/>
    <cellStyle name="Total 4 3 2 2 4 2" xfId="40583"/>
    <cellStyle name="Total 4 3 2 2 4 3" xfId="40584"/>
    <cellStyle name="Total 4 3 2 2 4 4" xfId="40585"/>
    <cellStyle name="Total 4 3 2 2 4 5" xfId="40586"/>
    <cellStyle name="Total 4 3 2 2 4 6" xfId="40587"/>
    <cellStyle name="Total 4 3 2 2 5" xfId="40588"/>
    <cellStyle name="Total 4 3 2 2 5 2" xfId="40589"/>
    <cellStyle name="Total 4 3 2 2 5 3" xfId="40590"/>
    <cellStyle name="Total 4 3 2 2 5 4" xfId="40591"/>
    <cellStyle name="Total 4 3 2 2 5 5" xfId="40592"/>
    <cellStyle name="Total 4 3 2 2 5 6" xfId="40593"/>
    <cellStyle name="Total 4 3 2 2 6" xfId="40594"/>
    <cellStyle name="Total 4 3 2 2 7" xfId="40595"/>
    <cellStyle name="Total 4 3 2 2 8" xfId="40596"/>
    <cellStyle name="Total 4 3 2 2 9" xfId="40597"/>
    <cellStyle name="Total 4 3 2 3" xfId="40598"/>
    <cellStyle name="Total 4 3 2 3 2" xfId="40599"/>
    <cellStyle name="Total 4 3 2 3 2 2" xfId="40600"/>
    <cellStyle name="Total 4 3 2 3 2 2 2" xfId="40601"/>
    <cellStyle name="Total 4 3 2 3 2 2 3" xfId="40602"/>
    <cellStyle name="Total 4 3 2 3 2 2 4" xfId="40603"/>
    <cellStyle name="Total 4 3 2 3 2 2 5" xfId="40604"/>
    <cellStyle name="Total 4 3 2 3 2 2 6" xfId="40605"/>
    <cellStyle name="Total 4 3 2 3 2 3" xfId="40606"/>
    <cellStyle name="Total 4 3 2 3 2 3 2" xfId="40607"/>
    <cellStyle name="Total 4 3 2 3 2 3 3" xfId="40608"/>
    <cellStyle name="Total 4 3 2 3 2 3 4" xfId="40609"/>
    <cellStyle name="Total 4 3 2 3 2 3 5" xfId="40610"/>
    <cellStyle name="Total 4 3 2 3 2 3 6" xfId="40611"/>
    <cellStyle name="Total 4 3 2 3 2 4" xfId="40612"/>
    <cellStyle name="Total 4 3 2 3 2 5" xfId="40613"/>
    <cellStyle name="Total 4 3 2 3 2 6" xfId="40614"/>
    <cellStyle name="Total 4 3 2 3 2 7" xfId="40615"/>
    <cellStyle name="Total 4 3 2 3 2 8" xfId="40616"/>
    <cellStyle name="Total 4 3 2 3 3" xfId="40617"/>
    <cellStyle name="Total 4 3 2 3 3 2" xfId="40618"/>
    <cellStyle name="Total 4 3 2 3 3 3" xfId="40619"/>
    <cellStyle name="Total 4 3 2 3 3 4" xfId="40620"/>
    <cellStyle name="Total 4 3 2 3 3 5" xfId="40621"/>
    <cellStyle name="Total 4 3 2 3 3 6" xfId="40622"/>
    <cellStyle name="Total 4 3 2 3 4" xfId="40623"/>
    <cellStyle name="Total 4 3 2 3 4 2" xfId="40624"/>
    <cellStyle name="Total 4 3 2 3 4 3" xfId="40625"/>
    <cellStyle name="Total 4 3 2 3 4 4" xfId="40626"/>
    <cellStyle name="Total 4 3 2 3 4 5" xfId="40627"/>
    <cellStyle name="Total 4 3 2 3 4 6" xfId="40628"/>
    <cellStyle name="Total 4 3 2 3 5" xfId="40629"/>
    <cellStyle name="Total 4 3 2 3 6" xfId="40630"/>
    <cellStyle name="Total 4 3 2 3 7" xfId="40631"/>
    <cellStyle name="Total 4 3 2 3 8" xfId="40632"/>
    <cellStyle name="Total 4 3 2 3 9" xfId="40633"/>
    <cellStyle name="Total 4 3 2 4" xfId="40634"/>
    <cellStyle name="Total 4 3 2 4 2" xfId="40635"/>
    <cellStyle name="Total 4 3 2 4 2 2" xfId="40636"/>
    <cellStyle name="Total 4 3 2 4 2 3" xfId="40637"/>
    <cellStyle name="Total 4 3 2 4 2 4" xfId="40638"/>
    <cellStyle name="Total 4 3 2 4 2 5" xfId="40639"/>
    <cellStyle name="Total 4 3 2 4 2 6" xfId="40640"/>
    <cellStyle name="Total 4 3 2 4 3" xfId="40641"/>
    <cellStyle name="Total 4 3 2 4 3 2" xfId="40642"/>
    <cellStyle name="Total 4 3 2 4 3 3" xfId="40643"/>
    <cellStyle name="Total 4 3 2 4 3 4" xfId="40644"/>
    <cellStyle name="Total 4 3 2 4 3 5" xfId="40645"/>
    <cellStyle name="Total 4 3 2 4 3 6" xfId="40646"/>
    <cellStyle name="Total 4 3 2 4 4" xfId="40647"/>
    <cellStyle name="Total 4 3 2 4 5" xfId="40648"/>
    <cellStyle name="Total 4 3 2 4 6" xfId="40649"/>
    <cellStyle name="Total 4 3 2 4 7" xfId="40650"/>
    <cellStyle name="Total 4 3 2 4 8" xfId="40651"/>
    <cellStyle name="Total 4 3 2 5" xfId="40652"/>
    <cellStyle name="Total 4 3 2 5 2" xfId="40653"/>
    <cellStyle name="Total 4 3 2 5 3" xfId="40654"/>
    <cellStyle name="Total 4 3 2 5 4" xfId="40655"/>
    <cellStyle name="Total 4 3 2 5 5" xfId="40656"/>
    <cellStyle name="Total 4 3 2 5 6" xfId="40657"/>
    <cellStyle name="Total 4 3 2 6" xfId="40658"/>
    <cellStyle name="Total 4 3 2 6 2" xfId="40659"/>
    <cellStyle name="Total 4 3 2 6 3" xfId="40660"/>
    <cellStyle name="Total 4 3 2 6 4" xfId="40661"/>
    <cellStyle name="Total 4 3 2 6 5" xfId="40662"/>
    <cellStyle name="Total 4 3 2 6 6" xfId="40663"/>
    <cellStyle name="Total 4 3 2 7" xfId="40664"/>
    <cellStyle name="Total 4 3 2 8" xfId="40665"/>
    <cellStyle name="Total 4 3 2 9" xfId="40666"/>
    <cellStyle name="Total 4 3 3" xfId="40667"/>
    <cellStyle name="Total 4 3 3 10" xfId="40668"/>
    <cellStyle name="Total 4 3 3 2" xfId="40669"/>
    <cellStyle name="Total 4 3 3 2 2" xfId="40670"/>
    <cellStyle name="Total 4 3 3 2 2 2" xfId="40671"/>
    <cellStyle name="Total 4 3 3 2 2 2 2" xfId="40672"/>
    <cellStyle name="Total 4 3 3 2 2 2 3" xfId="40673"/>
    <cellStyle name="Total 4 3 3 2 2 2 4" xfId="40674"/>
    <cellStyle name="Total 4 3 3 2 2 2 5" xfId="40675"/>
    <cellStyle name="Total 4 3 3 2 2 2 6" xfId="40676"/>
    <cellStyle name="Total 4 3 3 2 2 3" xfId="40677"/>
    <cellStyle name="Total 4 3 3 2 2 3 2" xfId="40678"/>
    <cellStyle name="Total 4 3 3 2 2 3 3" xfId="40679"/>
    <cellStyle name="Total 4 3 3 2 2 3 4" xfId="40680"/>
    <cellStyle name="Total 4 3 3 2 2 3 5" xfId="40681"/>
    <cellStyle name="Total 4 3 3 2 2 3 6" xfId="40682"/>
    <cellStyle name="Total 4 3 3 2 2 4" xfId="40683"/>
    <cellStyle name="Total 4 3 3 2 2 5" xfId="40684"/>
    <cellStyle name="Total 4 3 3 2 2 6" xfId="40685"/>
    <cellStyle name="Total 4 3 3 2 2 7" xfId="40686"/>
    <cellStyle name="Total 4 3 3 2 2 8" xfId="40687"/>
    <cellStyle name="Total 4 3 3 2 3" xfId="40688"/>
    <cellStyle name="Total 4 3 3 2 3 2" xfId="40689"/>
    <cellStyle name="Total 4 3 3 2 3 3" xfId="40690"/>
    <cellStyle name="Total 4 3 3 2 3 4" xfId="40691"/>
    <cellStyle name="Total 4 3 3 2 3 5" xfId="40692"/>
    <cellStyle name="Total 4 3 3 2 3 6" xfId="40693"/>
    <cellStyle name="Total 4 3 3 2 4" xfId="40694"/>
    <cellStyle name="Total 4 3 3 2 4 2" xfId="40695"/>
    <cellStyle name="Total 4 3 3 2 4 3" xfId="40696"/>
    <cellStyle name="Total 4 3 3 2 4 4" xfId="40697"/>
    <cellStyle name="Total 4 3 3 2 4 5" xfId="40698"/>
    <cellStyle name="Total 4 3 3 2 4 6" xfId="40699"/>
    <cellStyle name="Total 4 3 3 2 5" xfId="40700"/>
    <cellStyle name="Total 4 3 3 2 6" xfId="40701"/>
    <cellStyle name="Total 4 3 3 2 7" xfId="40702"/>
    <cellStyle name="Total 4 3 3 2 8" xfId="40703"/>
    <cellStyle name="Total 4 3 3 2 9" xfId="40704"/>
    <cellStyle name="Total 4 3 3 3" xfId="40705"/>
    <cellStyle name="Total 4 3 3 3 2" xfId="40706"/>
    <cellStyle name="Total 4 3 3 3 2 2" xfId="40707"/>
    <cellStyle name="Total 4 3 3 3 2 3" xfId="40708"/>
    <cellStyle name="Total 4 3 3 3 2 4" xfId="40709"/>
    <cellStyle name="Total 4 3 3 3 2 5" xfId="40710"/>
    <cellStyle name="Total 4 3 3 3 2 6" xfId="40711"/>
    <cellStyle name="Total 4 3 3 3 3" xfId="40712"/>
    <cellStyle name="Total 4 3 3 3 3 2" xfId="40713"/>
    <cellStyle name="Total 4 3 3 3 3 3" xfId="40714"/>
    <cellStyle name="Total 4 3 3 3 3 4" xfId="40715"/>
    <cellStyle name="Total 4 3 3 3 3 5" xfId="40716"/>
    <cellStyle name="Total 4 3 3 3 3 6" xfId="40717"/>
    <cellStyle name="Total 4 3 3 3 4" xfId="40718"/>
    <cellStyle name="Total 4 3 3 3 5" xfId="40719"/>
    <cellStyle name="Total 4 3 3 3 6" xfId="40720"/>
    <cellStyle name="Total 4 3 3 3 7" xfId="40721"/>
    <cellStyle name="Total 4 3 3 3 8" xfId="40722"/>
    <cellStyle name="Total 4 3 3 4" xfId="40723"/>
    <cellStyle name="Total 4 3 3 4 2" xfId="40724"/>
    <cellStyle name="Total 4 3 3 4 3" xfId="40725"/>
    <cellStyle name="Total 4 3 3 4 4" xfId="40726"/>
    <cellStyle name="Total 4 3 3 4 5" xfId="40727"/>
    <cellStyle name="Total 4 3 3 4 6" xfId="40728"/>
    <cellStyle name="Total 4 3 3 5" xfId="40729"/>
    <cellStyle name="Total 4 3 3 5 2" xfId="40730"/>
    <cellStyle name="Total 4 3 3 5 3" xfId="40731"/>
    <cellStyle name="Total 4 3 3 5 4" xfId="40732"/>
    <cellStyle name="Total 4 3 3 5 5" xfId="40733"/>
    <cellStyle name="Total 4 3 3 5 6" xfId="40734"/>
    <cellStyle name="Total 4 3 3 6" xfId="40735"/>
    <cellStyle name="Total 4 3 3 7" xfId="40736"/>
    <cellStyle name="Total 4 3 3 8" xfId="40737"/>
    <cellStyle name="Total 4 3 3 9" xfId="40738"/>
    <cellStyle name="Total 4 3 4" xfId="40739"/>
    <cellStyle name="Total 4 3 4 2" xfId="40740"/>
    <cellStyle name="Total 4 3 4 2 2" xfId="40741"/>
    <cellStyle name="Total 4 3 4 2 2 2" xfId="40742"/>
    <cellStyle name="Total 4 3 4 2 2 3" xfId="40743"/>
    <cellStyle name="Total 4 3 4 2 2 4" xfId="40744"/>
    <cellStyle name="Total 4 3 4 2 2 5" xfId="40745"/>
    <cellStyle name="Total 4 3 4 2 2 6" xfId="40746"/>
    <cellStyle name="Total 4 3 4 2 3" xfId="40747"/>
    <cellStyle name="Total 4 3 4 2 3 2" xfId="40748"/>
    <cellStyle name="Total 4 3 4 2 3 3" xfId="40749"/>
    <cellStyle name="Total 4 3 4 2 3 4" xfId="40750"/>
    <cellStyle name="Total 4 3 4 2 3 5" xfId="40751"/>
    <cellStyle name="Total 4 3 4 2 3 6" xfId="40752"/>
    <cellStyle name="Total 4 3 4 2 4" xfId="40753"/>
    <cellStyle name="Total 4 3 4 2 5" xfId="40754"/>
    <cellStyle name="Total 4 3 4 2 6" xfId="40755"/>
    <cellStyle name="Total 4 3 4 2 7" xfId="40756"/>
    <cellStyle name="Total 4 3 4 2 8" xfId="40757"/>
    <cellStyle name="Total 4 3 4 3" xfId="40758"/>
    <cellStyle name="Total 4 3 4 3 2" xfId="40759"/>
    <cellStyle name="Total 4 3 4 3 3" xfId="40760"/>
    <cellStyle name="Total 4 3 4 3 4" xfId="40761"/>
    <cellStyle name="Total 4 3 4 3 5" xfId="40762"/>
    <cellStyle name="Total 4 3 4 3 6" xfId="40763"/>
    <cellStyle name="Total 4 3 4 4" xfId="40764"/>
    <cellStyle name="Total 4 3 4 4 2" xfId="40765"/>
    <cellStyle name="Total 4 3 4 4 3" xfId="40766"/>
    <cellStyle name="Total 4 3 4 4 4" xfId="40767"/>
    <cellStyle name="Total 4 3 4 4 5" xfId="40768"/>
    <cellStyle name="Total 4 3 4 4 6" xfId="40769"/>
    <cellStyle name="Total 4 3 4 5" xfId="40770"/>
    <cellStyle name="Total 4 3 4 6" xfId="40771"/>
    <cellStyle name="Total 4 3 4 7" xfId="40772"/>
    <cellStyle name="Total 4 3 4 8" xfId="40773"/>
    <cellStyle name="Total 4 3 4 9" xfId="40774"/>
    <cellStyle name="Total 4 3 5" xfId="40775"/>
    <cellStyle name="Total 4 3 5 2" xfId="40776"/>
    <cellStyle name="Total 4 3 5 2 2" xfId="40777"/>
    <cellStyle name="Total 4 3 5 2 3" xfId="40778"/>
    <cellStyle name="Total 4 3 5 2 4" xfId="40779"/>
    <cellStyle name="Total 4 3 5 2 5" xfId="40780"/>
    <cellStyle name="Total 4 3 5 2 6" xfId="40781"/>
    <cellStyle name="Total 4 3 5 3" xfId="40782"/>
    <cellStyle name="Total 4 3 5 3 2" xfId="40783"/>
    <cellStyle name="Total 4 3 5 3 3" xfId="40784"/>
    <cellStyle name="Total 4 3 5 3 4" xfId="40785"/>
    <cellStyle name="Total 4 3 5 3 5" xfId="40786"/>
    <cellStyle name="Total 4 3 5 3 6" xfId="40787"/>
    <cellStyle name="Total 4 3 5 4" xfId="40788"/>
    <cellStyle name="Total 4 3 5 5" xfId="40789"/>
    <cellStyle name="Total 4 3 5 6" xfId="40790"/>
    <cellStyle name="Total 4 3 5 7" xfId="40791"/>
    <cellStyle name="Total 4 3 5 8" xfId="40792"/>
    <cellStyle name="Total 4 3 6" xfId="40793"/>
    <cellStyle name="Total 4 3 6 2" xfId="40794"/>
    <cellStyle name="Total 4 3 6 3" xfId="40795"/>
    <cellStyle name="Total 4 3 6 4" xfId="40796"/>
    <cellStyle name="Total 4 3 6 5" xfId="40797"/>
    <cellStyle name="Total 4 3 6 6" xfId="40798"/>
    <cellStyle name="Total 4 3 7" xfId="40799"/>
    <cellStyle name="Total 4 3 7 2" xfId="40800"/>
    <cellStyle name="Total 4 3 7 3" xfId="40801"/>
    <cellStyle name="Total 4 3 7 4" xfId="40802"/>
    <cellStyle name="Total 4 3 7 5" xfId="40803"/>
    <cellStyle name="Total 4 3 7 6" xfId="40804"/>
    <cellStyle name="Total 4 3 8" xfId="40805"/>
    <cellStyle name="Total 4 3 9" xfId="40806"/>
    <cellStyle name="Total 4 4" xfId="40807"/>
    <cellStyle name="Total 4 4 10" xfId="40808"/>
    <cellStyle name="Total 4 4 11" xfId="40809"/>
    <cellStyle name="Total 4 4 2" xfId="40810"/>
    <cellStyle name="Total 4 4 2 10" xfId="40811"/>
    <cellStyle name="Total 4 4 2 2" xfId="40812"/>
    <cellStyle name="Total 4 4 2 2 2" xfId="40813"/>
    <cellStyle name="Total 4 4 2 2 2 2" xfId="40814"/>
    <cellStyle name="Total 4 4 2 2 2 2 2" xfId="40815"/>
    <cellStyle name="Total 4 4 2 2 2 2 3" xfId="40816"/>
    <cellStyle name="Total 4 4 2 2 2 2 4" xfId="40817"/>
    <cellStyle name="Total 4 4 2 2 2 2 5" xfId="40818"/>
    <cellStyle name="Total 4 4 2 2 2 2 6" xfId="40819"/>
    <cellStyle name="Total 4 4 2 2 2 3" xfId="40820"/>
    <cellStyle name="Total 4 4 2 2 2 3 2" xfId="40821"/>
    <cellStyle name="Total 4 4 2 2 2 3 3" xfId="40822"/>
    <cellStyle name="Total 4 4 2 2 2 3 4" xfId="40823"/>
    <cellStyle name="Total 4 4 2 2 2 3 5" xfId="40824"/>
    <cellStyle name="Total 4 4 2 2 2 3 6" xfId="40825"/>
    <cellStyle name="Total 4 4 2 2 2 4" xfId="40826"/>
    <cellStyle name="Total 4 4 2 2 2 5" xfId="40827"/>
    <cellStyle name="Total 4 4 2 2 2 6" xfId="40828"/>
    <cellStyle name="Total 4 4 2 2 2 7" xfId="40829"/>
    <cellStyle name="Total 4 4 2 2 2 8" xfId="40830"/>
    <cellStyle name="Total 4 4 2 2 3" xfId="40831"/>
    <cellStyle name="Total 4 4 2 2 3 2" xfId="40832"/>
    <cellStyle name="Total 4 4 2 2 3 3" xfId="40833"/>
    <cellStyle name="Total 4 4 2 2 3 4" xfId="40834"/>
    <cellStyle name="Total 4 4 2 2 3 5" xfId="40835"/>
    <cellStyle name="Total 4 4 2 2 3 6" xfId="40836"/>
    <cellStyle name="Total 4 4 2 2 4" xfId="40837"/>
    <cellStyle name="Total 4 4 2 2 4 2" xfId="40838"/>
    <cellStyle name="Total 4 4 2 2 4 3" xfId="40839"/>
    <cellStyle name="Total 4 4 2 2 4 4" xfId="40840"/>
    <cellStyle name="Total 4 4 2 2 4 5" xfId="40841"/>
    <cellStyle name="Total 4 4 2 2 4 6" xfId="40842"/>
    <cellStyle name="Total 4 4 2 2 5" xfId="40843"/>
    <cellStyle name="Total 4 4 2 2 6" xfId="40844"/>
    <cellStyle name="Total 4 4 2 2 7" xfId="40845"/>
    <cellStyle name="Total 4 4 2 2 8" xfId="40846"/>
    <cellStyle name="Total 4 4 2 2 9" xfId="40847"/>
    <cellStyle name="Total 4 4 2 3" xfId="40848"/>
    <cellStyle name="Total 4 4 2 3 2" xfId="40849"/>
    <cellStyle name="Total 4 4 2 3 2 2" xfId="40850"/>
    <cellStyle name="Total 4 4 2 3 2 3" xfId="40851"/>
    <cellStyle name="Total 4 4 2 3 2 4" xfId="40852"/>
    <cellStyle name="Total 4 4 2 3 2 5" xfId="40853"/>
    <cellStyle name="Total 4 4 2 3 2 6" xfId="40854"/>
    <cellStyle name="Total 4 4 2 3 3" xfId="40855"/>
    <cellStyle name="Total 4 4 2 3 3 2" xfId="40856"/>
    <cellStyle name="Total 4 4 2 3 3 3" xfId="40857"/>
    <cellStyle name="Total 4 4 2 3 3 4" xfId="40858"/>
    <cellStyle name="Total 4 4 2 3 3 5" xfId="40859"/>
    <cellStyle name="Total 4 4 2 3 3 6" xfId="40860"/>
    <cellStyle name="Total 4 4 2 3 4" xfId="40861"/>
    <cellStyle name="Total 4 4 2 3 5" xfId="40862"/>
    <cellStyle name="Total 4 4 2 3 6" xfId="40863"/>
    <cellStyle name="Total 4 4 2 3 7" xfId="40864"/>
    <cellStyle name="Total 4 4 2 3 8" xfId="40865"/>
    <cellStyle name="Total 4 4 2 4" xfId="40866"/>
    <cellStyle name="Total 4 4 2 4 2" xfId="40867"/>
    <cellStyle name="Total 4 4 2 4 3" xfId="40868"/>
    <cellStyle name="Total 4 4 2 4 4" xfId="40869"/>
    <cellStyle name="Total 4 4 2 4 5" xfId="40870"/>
    <cellStyle name="Total 4 4 2 4 6" xfId="40871"/>
    <cellStyle name="Total 4 4 2 5" xfId="40872"/>
    <cellStyle name="Total 4 4 2 5 2" xfId="40873"/>
    <cellStyle name="Total 4 4 2 5 3" xfId="40874"/>
    <cellStyle name="Total 4 4 2 5 4" xfId="40875"/>
    <cellStyle name="Total 4 4 2 5 5" xfId="40876"/>
    <cellStyle name="Total 4 4 2 5 6" xfId="40877"/>
    <cellStyle name="Total 4 4 2 6" xfId="40878"/>
    <cellStyle name="Total 4 4 2 7" xfId="40879"/>
    <cellStyle name="Total 4 4 2 8" xfId="40880"/>
    <cellStyle name="Total 4 4 2 9" xfId="40881"/>
    <cellStyle name="Total 4 4 3" xfId="40882"/>
    <cellStyle name="Total 4 4 3 2" xfId="40883"/>
    <cellStyle name="Total 4 4 3 2 2" xfId="40884"/>
    <cellStyle name="Total 4 4 3 2 2 2" xfId="40885"/>
    <cellStyle name="Total 4 4 3 2 2 3" xfId="40886"/>
    <cellStyle name="Total 4 4 3 2 2 4" xfId="40887"/>
    <cellStyle name="Total 4 4 3 2 2 5" xfId="40888"/>
    <cellStyle name="Total 4 4 3 2 2 6" xfId="40889"/>
    <cellStyle name="Total 4 4 3 2 3" xfId="40890"/>
    <cellStyle name="Total 4 4 3 2 3 2" xfId="40891"/>
    <cellStyle name="Total 4 4 3 2 3 3" xfId="40892"/>
    <cellStyle name="Total 4 4 3 2 3 4" xfId="40893"/>
    <cellStyle name="Total 4 4 3 2 3 5" xfId="40894"/>
    <cellStyle name="Total 4 4 3 2 3 6" xfId="40895"/>
    <cellStyle name="Total 4 4 3 2 4" xfId="40896"/>
    <cellStyle name="Total 4 4 3 2 5" xfId="40897"/>
    <cellStyle name="Total 4 4 3 2 6" xfId="40898"/>
    <cellStyle name="Total 4 4 3 2 7" xfId="40899"/>
    <cellStyle name="Total 4 4 3 2 8" xfId="40900"/>
    <cellStyle name="Total 4 4 3 3" xfId="40901"/>
    <cellStyle name="Total 4 4 3 3 2" xfId="40902"/>
    <cellStyle name="Total 4 4 3 3 3" xfId="40903"/>
    <cellStyle name="Total 4 4 3 3 4" xfId="40904"/>
    <cellStyle name="Total 4 4 3 3 5" xfId="40905"/>
    <cellStyle name="Total 4 4 3 3 6" xfId="40906"/>
    <cellStyle name="Total 4 4 3 4" xfId="40907"/>
    <cellStyle name="Total 4 4 3 4 2" xfId="40908"/>
    <cellStyle name="Total 4 4 3 4 3" xfId="40909"/>
    <cellStyle name="Total 4 4 3 4 4" xfId="40910"/>
    <cellStyle name="Total 4 4 3 4 5" xfId="40911"/>
    <cellStyle name="Total 4 4 3 4 6" xfId="40912"/>
    <cellStyle name="Total 4 4 3 5" xfId="40913"/>
    <cellStyle name="Total 4 4 3 6" xfId="40914"/>
    <cellStyle name="Total 4 4 3 7" xfId="40915"/>
    <cellStyle name="Total 4 4 3 8" xfId="40916"/>
    <cellStyle name="Total 4 4 3 9" xfId="40917"/>
    <cellStyle name="Total 4 4 4" xfId="40918"/>
    <cellStyle name="Total 4 4 4 2" xfId="40919"/>
    <cellStyle name="Total 4 4 4 2 2" xfId="40920"/>
    <cellStyle name="Total 4 4 4 2 3" xfId="40921"/>
    <cellStyle name="Total 4 4 4 2 4" xfId="40922"/>
    <cellStyle name="Total 4 4 4 2 5" xfId="40923"/>
    <cellStyle name="Total 4 4 4 2 6" xfId="40924"/>
    <cellStyle name="Total 4 4 4 3" xfId="40925"/>
    <cellStyle name="Total 4 4 4 3 2" xfId="40926"/>
    <cellStyle name="Total 4 4 4 3 3" xfId="40927"/>
    <cellStyle name="Total 4 4 4 3 4" xfId="40928"/>
    <cellStyle name="Total 4 4 4 3 5" xfId="40929"/>
    <cellStyle name="Total 4 4 4 3 6" xfId="40930"/>
    <cellStyle name="Total 4 4 4 4" xfId="40931"/>
    <cellStyle name="Total 4 4 4 5" xfId="40932"/>
    <cellStyle name="Total 4 4 4 6" xfId="40933"/>
    <cellStyle name="Total 4 4 4 7" xfId="40934"/>
    <cellStyle name="Total 4 4 4 8" xfId="40935"/>
    <cellStyle name="Total 4 4 5" xfId="40936"/>
    <cellStyle name="Total 4 4 5 2" xfId="40937"/>
    <cellStyle name="Total 4 4 5 3" xfId="40938"/>
    <cellStyle name="Total 4 4 5 4" xfId="40939"/>
    <cellStyle name="Total 4 4 5 5" xfId="40940"/>
    <cellStyle name="Total 4 4 5 6" xfId="40941"/>
    <cellStyle name="Total 4 4 6" xfId="40942"/>
    <cellStyle name="Total 4 4 6 2" xfId="40943"/>
    <cellStyle name="Total 4 4 6 3" xfId="40944"/>
    <cellStyle name="Total 4 4 6 4" xfId="40945"/>
    <cellStyle name="Total 4 4 6 5" xfId="40946"/>
    <cellStyle name="Total 4 4 6 6" xfId="40947"/>
    <cellStyle name="Total 4 4 7" xfId="40948"/>
    <cellStyle name="Total 4 4 8" xfId="40949"/>
    <cellStyle name="Total 4 4 9" xfId="40950"/>
    <cellStyle name="Total 4 5" xfId="40951"/>
    <cellStyle name="Total 4 5 10" xfId="40952"/>
    <cellStyle name="Total 4 5 2" xfId="40953"/>
    <cellStyle name="Total 4 5 2 2" xfId="40954"/>
    <cellStyle name="Total 4 5 2 2 2" xfId="40955"/>
    <cellStyle name="Total 4 5 2 2 2 2" xfId="40956"/>
    <cellStyle name="Total 4 5 2 2 2 3" xfId="40957"/>
    <cellStyle name="Total 4 5 2 2 2 4" xfId="40958"/>
    <cellStyle name="Total 4 5 2 2 2 5" xfId="40959"/>
    <cellStyle name="Total 4 5 2 2 2 6" xfId="40960"/>
    <cellStyle name="Total 4 5 2 2 3" xfId="40961"/>
    <cellStyle name="Total 4 5 2 2 3 2" xfId="40962"/>
    <cellStyle name="Total 4 5 2 2 3 3" xfId="40963"/>
    <cellStyle name="Total 4 5 2 2 3 4" xfId="40964"/>
    <cellStyle name="Total 4 5 2 2 3 5" xfId="40965"/>
    <cellStyle name="Total 4 5 2 2 3 6" xfId="40966"/>
    <cellStyle name="Total 4 5 2 2 4" xfId="40967"/>
    <cellStyle name="Total 4 5 2 2 5" xfId="40968"/>
    <cellStyle name="Total 4 5 2 2 6" xfId="40969"/>
    <cellStyle name="Total 4 5 2 2 7" xfId="40970"/>
    <cellStyle name="Total 4 5 2 2 8" xfId="40971"/>
    <cellStyle name="Total 4 5 2 3" xfId="40972"/>
    <cellStyle name="Total 4 5 2 3 2" xfId="40973"/>
    <cellStyle name="Total 4 5 2 3 3" xfId="40974"/>
    <cellStyle name="Total 4 5 2 3 4" xfId="40975"/>
    <cellStyle name="Total 4 5 2 3 5" xfId="40976"/>
    <cellStyle name="Total 4 5 2 3 6" xfId="40977"/>
    <cellStyle name="Total 4 5 2 4" xfId="40978"/>
    <cellStyle name="Total 4 5 2 4 2" xfId="40979"/>
    <cellStyle name="Total 4 5 2 4 3" xfId="40980"/>
    <cellStyle name="Total 4 5 2 4 4" xfId="40981"/>
    <cellStyle name="Total 4 5 2 4 5" xfId="40982"/>
    <cellStyle name="Total 4 5 2 4 6" xfId="40983"/>
    <cellStyle name="Total 4 5 2 5" xfId="40984"/>
    <cellStyle name="Total 4 5 2 6" xfId="40985"/>
    <cellStyle name="Total 4 5 2 7" xfId="40986"/>
    <cellStyle name="Total 4 5 2 8" xfId="40987"/>
    <cellStyle name="Total 4 5 2 9" xfId="40988"/>
    <cellStyle name="Total 4 5 3" xfId="40989"/>
    <cellStyle name="Total 4 5 3 2" xfId="40990"/>
    <cellStyle name="Total 4 5 3 2 2" xfId="40991"/>
    <cellStyle name="Total 4 5 3 2 3" xfId="40992"/>
    <cellStyle name="Total 4 5 3 2 4" xfId="40993"/>
    <cellStyle name="Total 4 5 3 2 5" xfId="40994"/>
    <cellStyle name="Total 4 5 3 2 6" xfId="40995"/>
    <cellStyle name="Total 4 5 3 3" xfId="40996"/>
    <cellStyle name="Total 4 5 3 3 2" xfId="40997"/>
    <cellStyle name="Total 4 5 3 3 3" xfId="40998"/>
    <cellStyle name="Total 4 5 3 3 4" xfId="40999"/>
    <cellStyle name="Total 4 5 3 3 5" xfId="41000"/>
    <cellStyle name="Total 4 5 3 3 6" xfId="41001"/>
    <cellStyle name="Total 4 5 3 4" xfId="41002"/>
    <cellStyle name="Total 4 5 3 5" xfId="41003"/>
    <cellStyle name="Total 4 5 3 6" xfId="41004"/>
    <cellStyle name="Total 4 5 3 7" xfId="41005"/>
    <cellStyle name="Total 4 5 3 8" xfId="41006"/>
    <cellStyle name="Total 4 5 4" xfId="41007"/>
    <cellStyle name="Total 4 5 4 2" xfId="41008"/>
    <cellStyle name="Total 4 5 4 3" xfId="41009"/>
    <cellStyle name="Total 4 5 4 4" xfId="41010"/>
    <cellStyle name="Total 4 5 4 5" xfId="41011"/>
    <cellStyle name="Total 4 5 4 6" xfId="41012"/>
    <cellStyle name="Total 4 5 5" xfId="41013"/>
    <cellStyle name="Total 4 5 5 2" xfId="41014"/>
    <cellStyle name="Total 4 5 5 3" xfId="41015"/>
    <cellStyle name="Total 4 5 5 4" xfId="41016"/>
    <cellStyle name="Total 4 5 5 5" xfId="41017"/>
    <cellStyle name="Total 4 5 5 6" xfId="41018"/>
    <cellStyle name="Total 4 5 6" xfId="41019"/>
    <cellStyle name="Total 4 5 7" xfId="41020"/>
    <cellStyle name="Total 4 5 8" xfId="41021"/>
    <cellStyle name="Total 4 5 9" xfId="41022"/>
    <cellStyle name="Total 4 6" xfId="41023"/>
    <cellStyle name="Total 4 6 2" xfId="41024"/>
    <cellStyle name="Total 4 6 2 2" xfId="41025"/>
    <cellStyle name="Total 4 6 2 2 2" xfId="41026"/>
    <cellStyle name="Total 4 6 2 2 3" xfId="41027"/>
    <cellStyle name="Total 4 6 2 2 4" xfId="41028"/>
    <cellStyle name="Total 4 6 2 2 5" xfId="41029"/>
    <cellStyle name="Total 4 6 2 2 6" xfId="41030"/>
    <cellStyle name="Total 4 6 2 3" xfId="41031"/>
    <cellStyle name="Total 4 6 2 3 2" xfId="41032"/>
    <cellStyle name="Total 4 6 2 3 3" xfId="41033"/>
    <cellStyle name="Total 4 6 2 3 4" xfId="41034"/>
    <cellStyle name="Total 4 6 2 3 5" xfId="41035"/>
    <cellStyle name="Total 4 6 2 3 6" xfId="41036"/>
    <cellStyle name="Total 4 6 2 4" xfId="41037"/>
    <cellStyle name="Total 4 6 2 5" xfId="41038"/>
    <cellStyle name="Total 4 6 2 6" xfId="41039"/>
    <cellStyle name="Total 4 6 2 7" xfId="41040"/>
    <cellStyle name="Total 4 6 2 8" xfId="41041"/>
    <cellStyle name="Total 4 6 3" xfId="41042"/>
    <cellStyle name="Total 4 6 3 2" xfId="41043"/>
    <cellStyle name="Total 4 6 3 3" xfId="41044"/>
    <cellStyle name="Total 4 6 3 4" xfId="41045"/>
    <cellStyle name="Total 4 6 3 5" xfId="41046"/>
    <cellStyle name="Total 4 6 3 6" xfId="41047"/>
    <cellStyle name="Total 4 6 4" xfId="41048"/>
    <cellStyle name="Total 4 6 4 2" xfId="41049"/>
    <cellStyle name="Total 4 6 4 3" xfId="41050"/>
    <cellStyle name="Total 4 6 4 4" xfId="41051"/>
    <cellStyle name="Total 4 6 4 5" xfId="41052"/>
    <cellStyle name="Total 4 6 4 6" xfId="41053"/>
    <cellStyle name="Total 4 6 5" xfId="41054"/>
    <cellStyle name="Total 4 6 6" xfId="41055"/>
    <cellStyle name="Total 4 6 7" xfId="41056"/>
    <cellStyle name="Total 4 6 8" xfId="41057"/>
    <cellStyle name="Total 4 6 9" xfId="41058"/>
    <cellStyle name="Total 4 7" xfId="41059"/>
    <cellStyle name="Total 4 7 2" xfId="41060"/>
    <cellStyle name="Total 4 7 2 2" xfId="41061"/>
    <cellStyle name="Total 4 7 2 3" xfId="41062"/>
    <cellStyle name="Total 4 7 2 4" xfId="41063"/>
    <cellStyle name="Total 4 7 2 5" xfId="41064"/>
    <cellStyle name="Total 4 7 2 6" xfId="41065"/>
    <cellStyle name="Total 4 7 3" xfId="41066"/>
    <cellStyle name="Total 4 7 3 2" xfId="41067"/>
    <cellStyle name="Total 4 7 3 3" xfId="41068"/>
    <cellStyle name="Total 4 7 3 4" xfId="41069"/>
    <cellStyle name="Total 4 7 3 5" xfId="41070"/>
    <cellStyle name="Total 4 7 3 6" xfId="41071"/>
    <cellStyle name="Total 4 7 4" xfId="41072"/>
    <cellStyle name="Total 4 7 5" xfId="41073"/>
    <cellStyle name="Total 4 7 6" xfId="41074"/>
    <cellStyle name="Total 4 7 7" xfId="41075"/>
    <cellStyle name="Total 4 7 8" xfId="41076"/>
    <cellStyle name="Total 4 8" xfId="41077"/>
    <cellStyle name="Total 4 8 2" xfId="41078"/>
    <cellStyle name="Total 4 8 3" xfId="41079"/>
    <cellStyle name="Total 4 8 4" xfId="41080"/>
    <cellStyle name="Total 4 8 5" xfId="41081"/>
    <cellStyle name="Total 4 8 6" xfId="41082"/>
    <cellStyle name="Total 4 9" xfId="41083"/>
    <cellStyle name="Total 4 9 2" xfId="41084"/>
    <cellStyle name="Total 4 9 3" xfId="41085"/>
    <cellStyle name="Total 4 9 4" xfId="41086"/>
    <cellStyle name="Total 4 9 5" xfId="41087"/>
    <cellStyle name="Total 4 9 6" xfId="41088"/>
    <cellStyle name="Total 5" xfId="41089"/>
    <cellStyle name="Total 5 10" xfId="41090"/>
    <cellStyle name="Total 5 11" xfId="41091"/>
    <cellStyle name="Total 5 12" xfId="41092"/>
    <cellStyle name="Total 5 13" xfId="41093"/>
    <cellStyle name="Total 5 2" xfId="41094"/>
    <cellStyle name="Total 5 2 10" xfId="41095"/>
    <cellStyle name="Total 5 2 11" xfId="41096"/>
    <cellStyle name="Total 5 2 12" xfId="41097"/>
    <cellStyle name="Total 5 2 2" xfId="41098"/>
    <cellStyle name="Total 5 2 2 10" xfId="41099"/>
    <cellStyle name="Total 5 2 2 11" xfId="41100"/>
    <cellStyle name="Total 5 2 2 2" xfId="41101"/>
    <cellStyle name="Total 5 2 2 2 10" xfId="41102"/>
    <cellStyle name="Total 5 2 2 2 2" xfId="41103"/>
    <cellStyle name="Total 5 2 2 2 2 2" xfId="41104"/>
    <cellStyle name="Total 5 2 2 2 2 2 2" xfId="41105"/>
    <cellStyle name="Total 5 2 2 2 2 2 2 2" xfId="41106"/>
    <cellStyle name="Total 5 2 2 2 2 2 2 3" xfId="41107"/>
    <cellStyle name="Total 5 2 2 2 2 2 2 4" xfId="41108"/>
    <cellStyle name="Total 5 2 2 2 2 2 2 5" xfId="41109"/>
    <cellStyle name="Total 5 2 2 2 2 2 2 6" xfId="41110"/>
    <cellStyle name="Total 5 2 2 2 2 2 3" xfId="41111"/>
    <cellStyle name="Total 5 2 2 2 2 2 3 2" xfId="41112"/>
    <cellStyle name="Total 5 2 2 2 2 2 3 3" xfId="41113"/>
    <cellStyle name="Total 5 2 2 2 2 2 3 4" xfId="41114"/>
    <cellStyle name="Total 5 2 2 2 2 2 3 5" xfId="41115"/>
    <cellStyle name="Total 5 2 2 2 2 2 3 6" xfId="41116"/>
    <cellStyle name="Total 5 2 2 2 2 2 4" xfId="41117"/>
    <cellStyle name="Total 5 2 2 2 2 2 5" xfId="41118"/>
    <cellStyle name="Total 5 2 2 2 2 2 6" xfId="41119"/>
    <cellStyle name="Total 5 2 2 2 2 2 7" xfId="41120"/>
    <cellStyle name="Total 5 2 2 2 2 2 8" xfId="41121"/>
    <cellStyle name="Total 5 2 2 2 2 3" xfId="41122"/>
    <cellStyle name="Total 5 2 2 2 2 3 2" xfId="41123"/>
    <cellStyle name="Total 5 2 2 2 2 3 3" xfId="41124"/>
    <cellStyle name="Total 5 2 2 2 2 3 4" xfId="41125"/>
    <cellStyle name="Total 5 2 2 2 2 3 5" xfId="41126"/>
    <cellStyle name="Total 5 2 2 2 2 3 6" xfId="41127"/>
    <cellStyle name="Total 5 2 2 2 2 4" xfId="41128"/>
    <cellStyle name="Total 5 2 2 2 2 4 2" xfId="41129"/>
    <cellStyle name="Total 5 2 2 2 2 4 3" xfId="41130"/>
    <cellStyle name="Total 5 2 2 2 2 4 4" xfId="41131"/>
    <cellStyle name="Total 5 2 2 2 2 4 5" xfId="41132"/>
    <cellStyle name="Total 5 2 2 2 2 4 6" xfId="41133"/>
    <cellStyle name="Total 5 2 2 2 2 5" xfId="41134"/>
    <cellStyle name="Total 5 2 2 2 2 6" xfId="41135"/>
    <cellStyle name="Total 5 2 2 2 2 7" xfId="41136"/>
    <cellStyle name="Total 5 2 2 2 2 8" xfId="41137"/>
    <cellStyle name="Total 5 2 2 2 2 9" xfId="41138"/>
    <cellStyle name="Total 5 2 2 2 3" xfId="41139"/>
    <cellStyle name="Total 5 2 2 2 3 2" xfId="41140"/>
    <cellStyle name="Total 5 2 2 2 3 2 2" xfId="41141"/>
    <cellStyle name="Total 5 2 2 2 3 2 3" xfId="41142"/>
    <cellStyle name="Total 5 2 2 2 3 2 4" xfId="41143"/>
    <cellStyle name="Total 5 2 2 2 3 2 5" xfId="41144"/>
    <cellStyle name="Total 5 2 2 2 3 2 6" xfId="41145"/>
    <cellStyle name="Total 5 2 2 2 3 3" xfId="41146"/>
    <cellStyle name="Total 5 2 2 2 3 3 2" xfId="41147"/>
    <cellStyle name="Total 5 2 2 2 3 3 3" xfId="41148"/>
    <cellStyle name="Total 5 2 2 2 3 3 4" xfId="41149"/>
    <cellStyle name="Total 5 2 2 2 3 3 5" xfId="41150"/>
    <cellStyle name="Total 5 2 2 2 3 3 6" xfId="41151"/>
    <cellStyle name="Total 5 2 2 2 3 4" xfId="41152"/>
    <cellStyle name="Total 5 2 2 2 3 5" xfId="41153"/>
    <cellStyle name="Total 5 2 2 2 3 6" xfId="41154"/>
    <cellStyle name="Total 5 2 2 2 3 7" xfId="41155"/>
    <cellStyle name="Total 5 2 2 2 3 8" xfId="41156"/>
    <cellStyle name="Total 5 2 2 2 4" xfId="41157"/>
    <cellStyle name="Total 5 2 2 2 4 2" xfId="41158"/>
    <cellStyle name="Total 5 2 2 2 4 3" xfId="41159"/>
    <cellStyle name="Total 5 2 2 2 4 4" xfId="41160"/>
    <cellStyle name="Total 5 2 2 2 4 5" xfId="41161"/>
    <cellStyle name="Total 5 2 2 2 4 6" xfId="41162"/>
    <cellStyle name="Total 5 2 2 2 5" xfId="41163"/>
    <cellStyle name="Total 5 2 2 2 5 2" xfId="41164"/>
    <cellStyle name="Total 5 2 2 2 5 3" xfId="41165"/>
    <cellStyle name="Total 5 2 2 2 5 4" xfId="41166"/>
    <cellStyle name="Total 5 2 2 2 5 5" xfId="41167"/>
    <cellStyle name="Total 5 2 2 2 5 6" xfId="41168"/>
    <cellStyle name="Total 5 2 2 2 6" xfId="41169"/>
    <cellStyle name="Total 5 2 2 2 7" xfId="41170"/>
    <cellStyle name="Total 5 2 2 2 8" xfId="41171"/>
    <cellStyle name="Total 5 2 2 2 9" xfId="41172"/>
    <cellStyle name="Total 5 2 2 3" xfId="41173"/>
    <cellStyle name="Total 5 2 2 3 2" xfId="41174"/>
    <cellStyle name="Total 5 2 2 3 2 2" xfId="41175"/>
    <cellStyle name="Total 5 2 2 3 2 2 2" xfId="41176"/>
    <cellStyle name="Total 5 2 2 3 2 2 3" xfId="41177"/>
    <cellStyle name="Total 5 2 2 3 2 2 4" xfId="41178"/>
    <cellStyle name="Total 5 2 2 3 2 2 5" xfId="41179"/>
    <cellStyle name="Total 5 2 2 3 2 2 6" xfId="41180"/>
    <cellStyle name="Total 5 2 2 3 2 3" xfId="41181"/>
    <cellStyle name="Total 5 2 2 3 2 3 2" xfId="41182"/>
    <cellStyle name="Total 5 2 2 3 2 3 3" xfId="41183"/>
    <cellStyle name="Total 5 2 2 3 2 3 4" xfId="41184"/>
    <cellStyle name="Total 5 2 2 3 2 3 5" xfId="41185"/>
    <cellStyle name="Total 5 2 2 3 2 3 6" xfId="41186"/>
    <cellStyle name="Total 5 2 2 3 2 4" xfId="41187"/>
    <cellStyle name="Total 5 2 2 3 2 5" xfId="41188"/>
    <cellStyle name="Total 5 2 2 3 2 6" xfId="41189"/>
    <cellStyle name="Total 5 2 2 3 2 7" xfId="41190"/>
    <cellStyle name="Total 5 2 2 3 2 8" xfId="41191"/>
    <cellStyle name="Total 5 2 2 3 3" xfId="41192"/>
    <cellStyle name="Total 5 2 2 3 3 2" xfId="41193"/>
    <cellStyle name="Total 5 2 2 3 3 3" xfId="41194"/>
    <cellStyle name="Total 5 2 2 3 3 4" xfId="41195"/>
    <cellStyle name="Total 5 2 2 3 3 5" xfId="41196"/>
    <cellStyle name="Total 5 2 2 3 3 6" xfId="41197"/>
    <cellStyle name="Total 5 2 2 3 4" xfId="41198"/>
    <cellStyle name="Total 5 2 2 3 4 2" xfId="41199"/>
    <cellStyle name="Total 5 2 2 3 4 3" xfId="41200"/>
    <cellStyle name="Total 5 2 2 3 4 4" xfId="41201"/>
    <cellStyle name="Total 5 2 2 3 4 5" xfId="41202"/>
    <cellStyle name="Total 5 2 2 3 4 6" xfId="41203"/>
    <cellStyle name="Total 5 2 2 3 5" xfId="41204"/>
    <cellStyle name="Total 5 2 2 3 6" xfId="41205"/>
    <cellStyle name="Total 5 2 2 3 7" xfId="41206"/>
    <cellStyle name="Total 5 2 2 3 8" xfId="41207"/>
    <cellStyle name="Total 5 2 2 3 9" xfId="41208"/>
    <cellStyle name="Total 5 2 2 4" xfId="41209"/>
    <cellStyle name="Total 5 2 2 4 2" xfId="41210"/>
    <cellStyle name="Total 5 2 2 4 2 2" xfId="41211"/>
    <cellStyle name="Total 5 2 2 4 2 3" xfId="41212"/>
    <cellStyle name="Total 5 2 2 4 2 4" xfId="41213"/>
    <cellStyle name="Total 5 2 2 4 2 5" xfId="41214"/>
    <cellStyle name="Total 5 2 2 4 2 6" xfId="41215"/>
    <cellStyle name="Total 5 2 2 4 3" xfId="41216"/>
    <cellStyle name="Total 5 2 2 4 3 2" xfId="41217"/>
    <cellStyle name="Total 5 2 2 4 3 3" xfId="41218"/>
    <cellStyle name="Total 5 2 2 4 3 4" xfId="41219"/>
    <cellStyle name="Total 5 2 2 4 3 5" xfId="41220"/>
    <cellStyle name="Total 5 2 2 4 3 6" xfId="41221"/>
    <cellStyle name="Total 5 2 2 4 4" xfId="41222"/>
    <cellStyle name="Total 5 2 2 4 5" xfId="41223"/>
    <cellStyle name="Total 5 2 2 4 6" xfId="41224"/>
    <cellStyle name="Total 5 2 2 4 7" xfId="41225"/>
    <cellStyle name="Total 5 2 2 4 8" xfId="41226"/>
    <cellStyle name="Total 5 2 2 5" xfId="41227"/>
    <cellStyle name="Total 5 2 2 5 2" xfId="41228"/>
    <cellStyle name="Total 5 2 2 5 3" xfId="41229"/>
    <cellStyle name="Total 5 2 2 5 4" xfId="41230"/>
    <cellStyle name="Total 5 2 2 5 5" xfId="41231"/>
    <cellStyle name="Total 5 2 2 5 6" xfId="41232"/>
    <cellStyle name="Total 5 2 2 6" xfId="41233"/>
    <cellStyle name="Total 5 2 2 6 2" xfId="41234"/>
    <cellStyle name="Total 5 2 2 6 3" xfId="41235"/>
    <cellStyle name="Total 5 2 2 6 4" xfId="41236"/>
    <cellStyle name="Total 5 2 2 6 5" xfId="41237"/>
    <cellStyle name="Total 5 2 2 6 6" xfId="41238"/>
    <cellStyle name="Total 5 2 2 7" xfId="41239"/>
    <cellStyle name="Total 5 2 2 8" xfId="41240"/>
    <cellStyle name="Total 5 2 2 9" xfId="41241"/>
    <cellStyle name="Total 5 2 3" xfId="41242"/>
    <cellStyle name="Total 5 2 3 10" xfId="41243"/>
    <cellStyle name="Total 5 2 3 2" xfId="41244"/>
    <cellStyle name="Total 5 2 3 2 2" xfId="41245"/>
    <cellStyle name="Total 5 2 3 2 2 2" xfId="41246"/>
    <cellStyle name="Total 5 2 3 2 2 2 2" xfId="41247"/>
    <cellStyle name="Total 5 2 3 2 2 2 3" xfId="41248"/>
    <cellStyle name="Total 5 2 3 2 2 2 4" xfId="41249"/>
    <cellStyle name="Total 5 2 3 2 2 2 5" xfId="41250"/>
    <cellStyle name="Total 5 2 3 2 2 2 6" xfId="41251"/>
    <cellStyle name="Total 5 2 3 2 2 3" xfId="41252"/>
    <cellStyle name="Total 5 2 3 2 2 3 2" xfId="41253"/>
    <cellStyle name="Total 5 2 3 2 2 3 3" xfId="41254"/>
    <cellStyle name="Total 5 2 3 2 2 3 4" xfId="41255"/>
    <cellStyle name="Total 5 2 3 2 2 3 5" xfId="41256"/>
    <cellStyle name="Total 5 2 3 2 2 3 6" xfId="41257"/>
    <cellStyle name="Total 5 2 3 2 2 4" xfId="41258"/>
    <cellStyle name="Total 5 2 3 2 2 5" xfId="41259"/>
    <cellStyle name="Total 5 2 3 2 2 6" xfId="41260"/>
    <cellStyle name="Total 5 2 3 2 2 7" xfId="41261"/>
    <cellStyle name="Total 5 2 3 2 2 8" xfId="41262"/>
    <cellStyle name="Total 5 2 3 2 3" xfId="41263"/>
    <cellStyle name="Total 5 2 3 2 3 2" xfId="41264"/>
    <cellStyle name="Total 5 2 3 2 3 3" xfId="41265"/>
    <cellStyle name="Total 5 2 3 2 3 4" xfId="41266"/>
    <cellStyle name="Total 5 2 3 2 3 5" xfId="41267"/>
    <cellStyle name="Total 5 2 3 2 3 6" xfId="41268"/>
    <cellStyle name="Total 5 2 3 2 4" xfId="41269"/>
    <cellStyle name="Total 5 2 3 2 4 2" xfId="41270"/>
    <cellStyle name="Total 5 2 3 2 4 3" xfId="41271"/>
    <cellStyle name="Total 5 2 3 2 4 4" xfId="41272"/>
    <cellStyle name="Total 5 2 3 2 4 5" xfId="41273"/>
    <cellStyle name="Total 5 2 3 2 4 6" xfId="41274"/>
    <cellStyle name="Total 5 2 3 2 5" xfId="41275"/>
    <cellStyle name="Total 5 2 3 2 6" xfId="41276"/>
    <cellStyle name="Total 5 2 3 2 7" xfId="41277"/>
    <cellStyle name="Total 5 2 3 2 8" xfId="41278"/>
    <cellStyle name="Total 5 2 3 2 9" xfId="41279"/>
    <cellStyle name="Total 5 2 3 3" xfId="41280"/>
    <cellStyle name="Total 5 2 3 3 2" xfId="41281"/>
    <cellStyle name="Total 5 2 3 3 2 2" xfId="41282"/>
    <cellStyle name="Total 5 2 3 3 2 3" xfId="41283"/>
    <cellStyle name="Total 5 2 3 3 2 4" xfId="41284"/>
    <cellStyle name="Total 5 2 3 3 2 5" xfId="41285"/>
    <cellStyle name="Total 5 2 3 3 2 6" xfId="41286"/>
    <cellStyle name="Total 5 2 3 3 3" xfId="41287"/>
    <cellStyle name="Total 5 2 3 3 3 2" xfId="41288"/>
    <cellStyle name="Total 5 2 3 3 3 3" xfId="41289"/>
    <cellStyle name="Total 5 2 3 3 3 4" xfId="41290"/>
    <cellStyle name="Total 5 2 3 3 3 5" xfId="41291"/>
    <cellStyle name="Total 5 2 3 3 3 6" xfId="41292"/>
    <cellStyle name="Total 5 2 3 3 4" xfId="41293"/>
    <cellStyle name="Total 5 2 3 3 5" xfId="41294"/>
    <cellStyle name="Total 5 2 3 3 6" xfId="41295"/>
    <cellStyle name="Total 5 2 3 3 7" xfId="41296"/>
    <cellStyle name="Total 5 2 3 3 8" xfId="41297"/>
    <cellStyle name="Total 5 2 3 4" xfId="41298"/>
    <cellStyle name="Total 5 2 3 4 2" xfId="41299"/>
    <cellStyle name="Total 5 2 3 4 3" xfId="41300"/>
    <cellStyle name="Total 5 2 3 4 4" xfId="41301"/>
    <cellStyle name="Total 5 2 3 4 5" xfId="41302"/>
    <cellStyle name="Total 5 2 3 4 6" xfId="41303"/>
    <cellStyle name="Total 5 2 3 5" xfId="41304"/>
    <cellStyle name="Total 5 2 3 5 2" xfId="41305"/>
    <cellStyle name="Total 5 2 3 5 3" xfId="41306"/>
    <cellStyle name="Total 5 2 3 5 4" xfId="41307"/>
    <cellStyle name="Total 5 2 3 5 5" xfId="41308"/>
    <cellStyle name="Total 5 2 3 5 6" xfId="41309"/>
    <cellStyle name="Total 5 2 3 6" xfId="41310"/>
    <cellStyle name="Total 5 2 3 7" xfId="41311"/>
    <cellStyle name="Total 5 2 3 8" xfId="41312"/>
    <cellStyle name="Total 5 2 3 9" xfId="41313"/>
    <cellStyle name="Total 5 2 4" xfId="41314"/>
    <cellStyle name="Total 5 2 4 2" xfId="41315"/>
    <cellStyle name="Total 5 2 4 2 2" xfId="41316"/>
    <cellStyle name="Total 5 2 4 2 2 2" xfId="41317"/>
    <cellStyle name="Total 5 2 4 2 2 3" xfId="41318"/>
    <cellStyle name="Total 5 2 4 2 2 4" xfId="41319"/>
    <cellStyle name="Total 5 2 4 2 2 5" xfId="41320"/>
    <cellStyle name="Total 5 2 4 2 2 6" xfId="41321"/>
    <cellStyle name="Total 5 2 4 2 3" xfId="41322"/>
    <cellStyle name="Total 5 2 4 2 3 2" xfId="41323"/>
    <cellStyle name="Total 5 2 4 2 3 3" xfId="41324"/>
    <cellStyle name="Total 5 2 4 2 3 4" xfId="41325"/>
    <cellStyle name="Total 5 2 4 2 3 5" xfId="41326"/>
    <cellStyle name="Total 5 2 4 2 3 6" xfId="41327"/>
    <cellStyle name="Total 5 2 4 2 4" xfId="41328"/>
    <cellStyle name="Total 5 2 4 2 5" xfId="41329"/>
    <cellStyle name="Total 5 2 4 2 6" xfId="41330"/>
    <cellStyle name="Total 5 2 4 2 7" xfId="41331"/>
    <cellStyle name="Total 5 2 4 2 8" xfId="41332"/>
    <cellStyle name="Total 5 2 4 3" xfId="41333"/>
    <cellStyle name="Total 5 2 4 3 2" xfId="41334"/>
    <cellStyle name="Total 5 2 4 3 3" xfId="41335"/>
    <cellStyle name="Total 5 2 4 3 4" xfId="41336"/>
    <cellStyle name="Total 5 2 4 3 5" xfId="41337"/>
    <cellStyle name="Total 5 2 4 3 6" xfId="41338"/>
    <cellStyle name="Total 5 2 4 4" xfId="41339"/>
    <cellStyle name="Total 5 2 4 4 2" xfId="41340"/>
    <cellStyle name="Total 5 2 4 4 3" xfId="41341"/>
    <cellStyle name="Total 5 2 4 4 4" xfId="41342"/>
    <cellStyle name="Total 5 2 4 4 5" xfId="41343"/>
    <cellStyle name="Total 5 2 4 4 6" xfId="41344"/>
    <cellStyle name="Total 5 2 4 5" xfId="41345"/>
    <cellStyle name="Total 5 2 4 6" xfId="41346"/>
    <cellStyle name="Total 5 2 4 7" xfId="41347"/>
    <cellStyle name="Total 5 2 4 8" xfId="41348"/>
    <cellStyle name="Total 5 2 4 9" xfId="41349"/>
    <cellStyle name="Total 5 2 5" xfId="41350"/>
    <cellStyle name="Total 5 2 5 2" xfId="41351"/>
    <cellStyle name="Total 5 2 5 2 2" xfId="41352"/>
    <cellStyle name="Total 5 2 5 2 3" xfId="41353"/>
    <cellStyle name="Total 5 2 5 2 4" xfId="41354"/>
    <cellStyle name="Total 5 2 5 2 5" xfId="41355"/>
    <cellStyle name="Total 5 2 5 2 6" xfId="41356"/>
    <cellStyle name="Total 5 2 5 3" xfId="41357"/>
    <cellStyle name="Total 5 2 5 3 2" xfId="41358"/>
    <cellStyle name="Total 5 2 5 3 3" xfId="41359"/>
    <cellStyle name="Total 5 2 5 3 4" xfId="41360"/>
    <cellStyle name="Total 5 2 5 3 5" xfId="41361"/>
    <cellStyle name="Total 5 2 5 3 6" xfId="41362"/>
    <cellStyle name="Total 5 2 5 4" xfId="41363"/>
    <cellStyle name="Total 5 2 5 5" xfId="41364"/>
    <cellStyle name="Total 5 2 5 6" xfId="41365"/>
    <cellStyle name="Total 5 2 5 7" xfId="41366"/>
    <cellStyle name="Total 5 2 5 8" xfId="41367"/>
    <cellStyle name="Total 5 2 6" xfId="41368"/>
    <cellStyle name="Total 5 2 6 2" xfId="41369"/>
    <cellStyle name="Total 5 2 6 3" xfId="41370"/>
    <cellStyle name="Total 5 2 6 4" xfId="41371"/>
    <cellStyle name="Total 5 2 6 5" xfId="41372"/>
    <cellStyle name="Total 5 2 6 6" xfId="41373"/>
    <cellStyle name="Total 5 2 7" xfId="41374"/>
    <cellStyle name="Total 5 2 7 2" xfId="41375"/>
    <cellStyle name="Total 5 2 7 3" xfId="41376"/>
    <cellStyle name="Total 5 2 7 4" xfId="41377"/>
    <cellStyle name="Total 5 2 7 5" xfId="41378"/>
    <cellStyle name="Total 5 2 7 6" xfId="41379"/>
    <cellStyle name="Total 5 2 8" xfId="41380"/>
    <cellStyle name="Total 5 2 9" xfId="41381"/>
    <cellStyle name="Total 5 3" xfId="41382"/>
    <cellStyle name="Total 5 3 10" xfId="41383"/>
    <cellStyle name="Total 5 3 11" xfId="41384"/>
    <cellStyle name="Total 5 3 2" xfId="41385"/>
    <cellStyle name="Total 5 3 2 10" xfId="41386"/>
    <cellStyle name="Total 5 3 2 2" xfId="41387"/>
    <cellStyle name="Total 5 3 2 2 2" xfId="41388"/>
    <cellStyle name="Total 5 3 2 2 2 2" xfId="41389"/>
    <cellStyle name="Total 5 3 2 2 2 2 2" xfId="41390"/>
    <cellStyle name="Total 5 3 2 2 2 2 3" xfId="41391"/>
    <cellStyle name="Total 5 3 2 2 2 2 4" xfId="41392"/>
    <cellStyle name="Total 5 3 2 2 2 2 5" xfId="41393"/>
    <cellStyle name="Total 5 3 2 2 2 2 6" xfId="41394"/>
    <cellStyle name="Total 5 3 2 2 2 3" xfId="41395"/>
    <cellStyle name="Total 5 3 2 2 2 3 2" xfId="41396"/>
    <cellStyle name="Total 5 3 2 2 2 3 3" xfId="41397"/>
    <cellStyle name="Total 5 3 2 2 2 3 4" xfId="41398"/>
    <cellStyle name="Total 5 3 2 2 2 3 5" xfId="41399"/>
    <cellStyle name="Total 5 3 2 2 2 3 6" xfId="41400"/>
    <cellStyle name="Total 5 3 2 2 2 4" xfId="41401"/>
    <cellStyle name="Total 5 3 2 2 2 5" xfId="41402"/>
    <cellStyle name="Total 5 3 2 2 2 6" xfId="41403"/>
    <cellStyle name="Total 5 3 2 2 2 7" xfId="41404"/>
    <cellStyle name="Total 5 3 2 2 2 8" xfId="41405"/>
    <cellStyle name="Total 5 3 2 2 3" xfId="41406"/>
    <cellStyle name="Total 5 3 2 2 3 2" xfId="41407"/>
    <cellStyle name="Total 5 3 2 2 3 3" xfId="41408"/>
    <cellStyle name="Total 5 3 2 2 3 4" xfId="41409"/>
    <cellStyle name="Total 5 3 2 2 3 5" xfId="41410"/>
    <cellStyle name="Total 5 3 2 2 3 6" xfId="41411"/>
    <cellStyle name="Total 5 3 2 2 4" xfId="41412"/>
    <cellStyle name="Total 5 3 2 2 4 2" xfId="41413"/>
    <cellStyle name="Total 5 3 2 2 4 3" xfId="41414"/>
    <cellStyle name="Total 5 3 2 2 4 4" xfId="41415"/>
    <cellStyle name="Total 5 3 2 2 4 5" xfId="41416"/>
    <cellStyle name="Total 5 3 2 2 4 6" xfId="41417"/>
    <cellStyle name="Total 5 3 2 2 5" xfId="41418"/>
    <cellStyle name="Total 5 3 2 2 6" xfId="41419"/>
    <cellStyle name="Total 5 3 2 2 7" xfId="41420"/>
    <cellStyle name="Total 5 3 2 2 8" xfId="41421"/>
    <cellStyle name="Total 5 3 2 2 9" xfId="41422"/>
    <cellStyle name="Total 5 3 2 3" xfId="41423"/>
    <cellStyle name="Total 5 3 2 3 2" xfId="41424"/>
    <cellStyle name="Total 5 3 2 3 2 2" xfId="41425"/>
    <cellStyle name="Total 5 3 2 3 2 3" xfId="41426"/>
    <cellStyle name="Total 5 3 2 3 2 4" xfId="41427"/>
    <cellStyle name="Total 5 3 2 3 2 5" xfId="41428"/>
    <cellStyle name="Total 5 3 2 3 2 6" xfId="41429"/>
    <cellStyle name="Total 5 3 2 3 3" xfId="41430"/>
    <cellStyle name="Total 5 3 2 3 3 2" xfId="41431"/>
    <cellStyle name="Total 5 3 2 3 3 3" xfId="41432"/>
    <cellStyle name="Total 5 3 2 3 3 4" xfId="41433"/>
    <cellStyle name="Total 5 3 2 3 3 5" xfId="41434"/>
    <cellStyle name="Total 5 3 2 3 3 6" xfId="41435"/>
    <cellStyle name="Total 5 3 2 3 4" xfId="41436"/>
    <cellStyle name="Total 5 3 2 3 5" xfId="41437"/>
    <cellStyle name="Total 5 3 2 3 6" xfId="41438"/>
    <cellStyle name="Total 5 3 2 3 7" xfId="41439"/>
    <cellStyle name="Total 5 3 2 3 8" xfId="41440"/>
    <cellStyle name="Total 5 3 2 4" xfId="41441"/>
    <cellStyle name="Total 5 3 2 4 2" xfId="41442"/>
    <cellStyle name="Total 5 3 2 4 3" xfId="41443"/>
    <cellStyle name="Total 5 3 2 4 4" xfId="41444"/>
    <cellStyle name="Total 5 3 2 4 5" xfId="41445"/>
    <cellStyle name="Total 5 3 2 4 6" xfId="41446"/>
    <cellStyle name="Total 5 3 2 5" xfId="41447"/>
    <cellStyle name="Total 5 3 2 5 2" xfId="41448"/>
    <cellStyle name="Total 5 3 2 5 3" xfId="41449"/>
    <cellStyle name="Total 5 3 2 5 4" xfId="41450"/>
    <cellStyle name="Total 5 3 2 5 5" xfId="41451"/>
    <cellStyle name="Total 5 3 2 5 6" xfId="41452"/>
    <cellStyle name="Total 5 3 2 6" xfId="41453"/>
    <cellStyle name="Total 5 3 2 7" xfId="41454"/>
    <cellStyle name="Total 5 3 2 8" xfId="41455"/>
    <cellStyle name="Total 5 3 2 9" xfId="41456"/>
    <cellStyle name="Total 5 3 3" xfId="41457"/>
    <cellStyle name="Total 5 3 3 2" xfId="41458"/>
    <cellStyle name="Total 5 3 3 2 2" xfId="41459"/>
    <cellStyle name="Total 5 3 3 2 2 2" xfId="41460"/>
    <cellStyle name="Total 5 3 3 2 2 3" xfId="41461"/>
    <cellStyle name="Total 5 3 3 2 2 4" xfId="41462"/>
    <cellStyle name="Total 5 3 3 2 2 5" xfId="41463"/>
    <cellStyle name="Total 5 3 3 2 2 6" xfId="41464"/>
    <cellStyle name="Total 5 3 3 2 3" xfId="41465"/>
    <cellStyle name="Total 5 3 3 2 3 2" xfId="41466"/>
    <cellStyle name="Total 5 3 3 2 3 3" xfId="41467"/>
    <cellStyle name="Total 5 3 3 2 3 4" xfId="41468"/>
    <cellStyle name="Total 5 3 3 2 3 5" xfId="41469"/>
    <cellStyle name="Total 5 3 3 2 3 6" xfId="41470"/>
    <cellStyle name="Total 5 3 3 2 4" xfId="41471"/>
    <cellStyle name="Total 5 3 3 2 5" xfId="41472"/>
    <cellStyle name="Total 5 3 3 2 6" xfId="41473"/>
    <cellStyle name="Total 5 3 3 2 7" xfId="41474"/>
    <cellStyle name="Total 5 3 3 2 8" xfId="41475"/>
    <cellStyle name="Total 5 3 3 3" xfId="41476"/>
    <cellStyle name="Total 5 3 3 3 2" xfId="41477"/>
    <cellStyle name="Total 5 3 3 3 3" xfId="41478"/>
    <cellStyle name="Total 5 3 3 3 4" xfId="41479"/>
    <cellStyle name="Total 5 3 3 3 5" xfId="41480"/>
    <cellStyle name="Total 5 3 3 3 6" xfId="41481"/>
    <cellStyle name="Total 5 3 3 4" xfId="41482"/>
    <cellStyle name="Total 5 3 3 4 2" xfId="41483"/>
    <cellStyle name="Total 5 3 3 4 3" xfId="41484"/>
    <cellStyle name="Total 5 3 3 4 4" xfId="41485"/>
    <cellStyle name="Total 5 3 3 4 5" xfId="41486"/>
    <cellStyle name="Total 5 3 3 4 6" xfId="41487"/>
    <cellStyle name="Total 5 3 3 5" xfId="41488"/>
    <cellStyle name="Total 5 3 3 6" xfId="41489"/>
    <cellStyle name="Total 5 3 3 7" xfId="41490"/>
    <cellStyle name="Total 5 3 3 8" xfId="41491"/>
    <cellStyle name="Total 5 3 3 9" xfId="41492"/>
    <cellStyle name="Total 5 3 4" xfId="41493"/>
    <cellStyle name="Total 5 3 4 2" xfId="41494"/>
    <cellStyle name="Total 5 3 4 2 2" xfId="41495"/>
    <cellStyle name="Total 5 3 4 2 3" xfId="41496"/>
    <cellStyle name="Total 5 3 4 2 4" xfId="41497"/>
    <cellStyle name="Total 5 3 4 2 5" xfId="41498"/>
    <cellStyle name="Total 5 3 4 2 6" xfId="41499"/>
    <cellStyle name="Total 5 3 4 3" xfId="41500"/>
    <cellStyle name="Total 5 3 4 3 2" xfId="41501"/>
    <cellStyle name="Total 5 3 4 3 3" xfId="41502"/>
    <cellStyle name="Total 5 3 4 3 4" xfId="41503"/>
    <cellStyle name="Total 5 3 4 3 5" xfId="41504"/>
    <cellStyle name="Total 5 3 4 3 6" xfId="41505"/>
    <cellStyle name="Total 5 3 4 4" xfId="41506"/>
    <cellStyle name="Total 5 3 4 5" xfId="41507"/>
    <cellStyle name="Total 5 3 4 6" xfId="41508"/>
    <cellStyle name="Total 5 3 4 7" xfId="41509"/>
    <cellStyle name="Total 5 3 4 8" xfId="41510"/>
    <cellStyle name="Total 5 3 5" xfId="41511"/>
    <cellStyle name="Total 5 3 5 2" xfId="41512"/>
    <cellStyle name="Total 5 3 5 3" xfId="41513"/>
    <cellStyle name="Total 5 3 5 4" xfId="41514"/>
    <cellStyle name="Total 5 3 5 5" xfId="41515"/>
    <cellStyle name="Total 5 3 5 6" xfId="41516"/>
    <cellStyle name="Total 5 3 6" xfId="41517"/>
    <cellStyle name="Total 5 3 6 2" xfId="41518"/>
    <cellStyle name="Total 5 3 6 3" xfId="41519"/>
    <cellStyle name="Total 5 3 6 4" xfId="41520"/>
    <cellStyle name="Total 5 3 6 5" xfId="41521"/>
    <cellStyle name="Total 5 3 6 6" xfId="41522"/>
    <cellStyle name="Total 5 3 7" xfId="41523"/>
    <cellStyle name="Total 5 3 8" xfId="41524"/>
    <cellStyle name="Total 5 3 9" xfId="41525"/>
    <cellStyle name="Total 5 4" xfId="41526"/>
    <cellStyle name="Total 5 4 10" xfId="41527"/>
    <cellStyle name="Total 5 4 2" xfId="41528"/>
    <cellStyle name="Total 5 4 2 2" xfId="41529"/>
    <cellStyle name="Total 5 4 2 2 2" xfId="41530"/>
    <cellStyle name="Total 5 4 2 2 2 2" xfId="41531"/>
    <cellStyle name="Total 5 4 2 2 2 3" xfId="41532"/>
    <cellStyle name="Total 5 4 2 2 2 4" xfId="41533"/>
    <cellStyle name="Total 5 4 2 2 2 5" xfId="41534"/>
    <cellStyle name="Total 5 4 2 2 2 6" xfId="41535"/>
    <cellStyle name="Total 5 4 2 2 3" xfId="41536"/>
    <cellStyle name="Total 5 4 2 2 3 2" xfId="41537"/>
    <cellStyle name="Total 5 4 2 2 3 3" xfId="41538"/>
    <cellStyle name="Total 5 4 2 2 3 4" xfId="41539"/>
    <cellStyle name="Total 5 4 2 2 3 5" xfId="41540"/>
    <cellStyle name="Total 5 4 2 2 3 6" xfId="41541"/>
    <cellStyle name="Total 5 4 2 2 4" xfId="41542"/>
    <cellStyle name="Total 5 4 2 2 5" xfId="41543"/>
    <cellStyle name="Total 5 4 2 2 6" xfId="41544"/>
    <cellStyle name="Total 5 4 2 2 7" xfId="41545"/>
    <cellStyle name="Total 5 4 2 2 8" xfId="41546"/>
    <cellStyle name="Total 5 4 2 3" xfId="41547"/>
    <cellStyle name="Total 5 4 2 3 2" xfId="41548"/>
    <cellStyle name="Total 5 4 2 3 3" xfId="41549"/>
    <cellStyle name="Total 5 4 2 3 4" xfId="41550"/>
    <cellStyle name="Total 5 4 2 3 5" xfId="41551"/>
    <cellStyle name="Total 5 4 2 3 6" xfId="41552"/>
    <cellStyle name="Total 5 4 2 4" xfId="41553"/>
    <cellStyle name="Total 5 4 2 4 2" xfId="41554"/>
    <cellStyle name="Total 5 4 2 4 3" xfId="41555"/>
    <cellStyle name="Total 5 4 2 4 4" xfId="41556"/>
    <cellStyle name="Total 5 4 2 4 5" xfId="41557"/>
    <cellStyle name="Total 5 4 2 4 6" xfId="41558"/>
    <cellStyle name="Total 5 4 2 5" xfId="41559"/>
    <cellStyle name="Total 5 4 2 6" xfId="41560"/>
    <cellStyle name="Total 5 4 2 7" xfId="41561"/>
    <cellStyle name="Total 5 4 2 8" xfId="41562"/>
    <cellStyle name="Total 5 4 2 9" xfId="41563"/>
    <cellStyle name="Total 5 4 3" xfId="41564"/>
    <cellStyle name="Total 5 4 3 2" xfId="41565"/>
    <cellStyle name="Total 5 4 3 2 2" xfId="41566"/>
    <cellStyle name="Total 5 4 3 2 3" xfId="41567"/>
    <cellStyle name="Total 5 4 3 2 4" xfId="41568"/>
    <cellStyle name="Total 5 4 3 2 5" xfId="41569"/>
    <cellStyle name="Total 5 4 3 2 6" xfId="41570"/>
    <cellStyle name="Total 5 4 3 3" xfId="41571"/>
    <cellStyle name="Total 5 4 3 3 2" xfId="41572"/>
    <cellStyle name="Total 5 4 3 3 3" xfId="41573"/>
    <cellStyle name="Total 5 4 3 3 4" xfId="41574"/>
    <cellStyle name="Total 5 4 3 3 5" xfId="41575"/>
    <cellStyle name="Total 5 4 3 3 6" xfId="41576"/>
    <cellStyle name="Total 5 4 3 4" xfId="41577"/>
    <cellStyle name="Total 5 4 3 5" xfId="41578"/>
    <cellStyle name="Total 5 4 3 6" xfId="41579"/>
    <cellStyle name="Total 5 4 3 7" xfId="41580"/>
    <cellStyle name="Total 5 4 3 8" xfId="41581"/>
    <cellStyle name="Total 5 4 4" xfId="41582"/>
    <cellStyle name="Total 5 4 4 2" xfId="41583"/>
    <cellStyle name="Total 5 4 4 3" xfId="41584"/>
    <cellStyle name="Total 5 4 4 4" xfId="41585"/>
    <cellStyle name="Total 5 4 4 5" xfId="41586"/>
    <cellStyle name="Total 5 4 4 6" xfId="41587"/>
    <cellStyle name="Total 5 4 5" xfId="41588"/>
    <cellStyle name="Total 5 4 5 2" xfId="41589"/>
    <cellStyle name="Total 5 4 5 3" xfId="41590"/>
    <cellStyle name="Total 5 4 5 4" xfId="41591"/>
    <cellStyle name="Total 5 4 5 5" xfId="41592"/>
    <cellStyle name="Total 5 4 5 6" xfId="41593"/>
    <cellStyle name="Total 5 4 6" xfId="41594"/>
    <cellStyle name="Total 5 4 7" xfId="41595"/>
    <cellStyle name="Total 5 4 8" xfId="41596"/>
    <cellStyle name="Total 5 4 9" xfId="41597"/>
    <cellStyle name="Total 5 5" xfId="41598"/>
    <cellStyle name="Total 5 5 2" xfId="41599"/>
    <cellStyle name="Total 5 5 2 2" xfId="41600"/>
    <cellStyle name="Total 5 5 2 2 2" xfId="41601"/>
    <cellStyle name="Total 5 5 2 2 3" xfId="41602"/>
    <cellStyle name="Total 5 5 2 2 4" xfId="41603"/>
    <cellStyle name="Total 5 5 2 2 5" xfId="41604"/>
    <cellStyle name="Total 5 5 2 2 6" xfId="41605"/>
    <cellStyle name="Total 5 5 2 3" xfId="41606"/>
    <cellStyle name="Total 5 5 2 3 2" xfId="41607"/>
    <cellStyle name="Total 5 5 2 3 3" xfId="41608"/>
    <cellStyle name="Total 5 5 2 3 4" xfId="41609"/>
    <cellStyle name="Total 5 5 2 3 5" xfId="41610"/>
    <cellStyle name="Total 5 5 2 3 6" xfId="41611"/>
    <cellStyle name="Total 5 5 2 4" xfId="41612"/>
    <cellStyle name="Total 5 5 2 5" xfId="41613"/>
    <cellStyle name="Total 5 5 2 6" xfId="41614"/>
    <cellStyle name="Total 5 5 2 7" xfId="41615"/>
    <cellStyle name="Total 5 5 2 8" xfId="41616"/>
    <cellStyle name="Total 5 5 3" xfId="41617"/>
    <cellStyle name="Total 5 5 3 2" xfId="41618"/>
    <cellStyle name="Total 5 5 3 3" xfId="41619"/>
    <cellStyle name="Total 5 5 3 4" xfId="41620"/>
    <cellStyle name="Total 5 5 3 5" xfId="41621"/>
    <cellStyle name="Total 5 5 3 6" xfId="41622"/>
    <cellStyle name="Total 5 5 4" xfId="41623"/>
    <cellStyle name="Total 5 5 4 2" xfId="41624"/>
    <cellStyle name="Total 5 5 4 3" xfId="41625"/>
    <cellStyle name="Total 5 5 4 4" xfId="41626"/>
    <cellStyle name="Total 5 5 4 5" xfId="41627"/>
    <cellStyle name="Total 5 5 4 6" xfId="41628"/>
    <cellStyle name="Total 5 5 5" xfId="41629"/>
    <cellStyle name="Total 5 5 6" xfId="41630"/>
    <cellStyle name="Total 5 5 7" xfId="41631"/>
    <cellStyle name="Total 5 5 8" xfId="41632"/>
    <cellStyle name="Total 5 5 9" xfId="41633"/>
    <cellStyle name="Total 5 6" xfId="41634"/>
    <cellStyle name="Total 5 6 2" xfId="41635"/>
    <cellStyle name="Total 5 6 2 2" xfId="41636"/>
    <cellStyle name="Total 5 6 2 3" xfId="41637"/>
    <cellStyle name="Total 5 6 2 4" xfId="41638"/>
    <cellStyle name="Total 5 6 2 5" xfId="41639"/>
    <cellStyle name="Total 5 6 2 6" xfId="41640"/>
    <cellStyle name="Total 5 6 3" xfId="41641"/>
    <cellStyle name="Total 5 6 3 2" xfId="41642"/>
    <cellStyle name="Total 5 6 3 3" xfId="41643"/>
    <cellStyle name="Total 5 6 3 4" xfId="41644"/>
    <cellStyle name="Total 5 6 3 5" xfId="41645"/>
    <cellStyle name="Total 5 6 3 6" xfId="41646"/>
    <cellStyle name="Total 5 6 4" xfId="41647"/>
    <cellStyle name="Total 5 6 5" xfId="41648"/>
    <cellStyle name="Total 5 6 6" xfId="41649"/>
    <cellStyle name="Total 5 6 7" xfId="41650"/>
    <cellStyle name="Total 5 6 8" xfId="41651"/>
    <cellStyle name="Total 5 7" xfId="41652"/>
    <cellStyle name="Total 5 7 2" xfId="41653"/>
    <cellStyle name="Total 5 7 3" xfId="41654"/>
    <cellStyle name="Total 5 7 4" xfId="41655"/>
    <cellStyle name="Total 5 7 5" xfId="41656"/>
    <cellStyle name="Total 5 7 6" xfId="41657"/>
    <cellStyle name="Total 5 8" xfId="41658"/>
    <cellStyle name="Total 5 8 2" xfId="41659"/>
    <cellStyle name="Total 5 8 3" xfId="41660"/>
    <cellStyle name="Total 5 8 4" xfId="41661"/>
    <cellStyle name="Total 5 8 5" xfId="41662"/>
    <cellStyle name="Total 5 8 6" xfId="41663"/>
    <cellStyle name="Total 5 9" xfId="41664"/>
    <cellStyle name="Total 6" xfId="41665"/>
    <cellStyle name="Total 6 2" xfId="41666"/>
    <cellStyle name="Total 6 2 2" xfId="41667"/>
    <cellStyle name="Total 6 2 3" xfId="41668"/>
    <cellStyle name="Total 6 2 4" xfId="41669"/>
    <cellStyle name="Total 6 2 5" xfId="41670"/>
    <cellStyle name="Total 6 2 6" xfId="41671"/>
    <cellStyle name="Total 6 3" xfId="41672"/>
    <cellStyle name="Total 6 4" xfId="41673"/>
    <cellStyle name="Total 6 5" xfId="41674"/>
    <cellStyle name="Total 6 6" xfId="41675"/>
    <cellStyle name="Total 6 7" xfId="41676"/>
    <cellStyle name="Total 7" xfId="41677"/>
    <cellStyle name="Total 7 2" xfId="41678"/>
    <cellStyle name="Total 7 2 2" xfId="41679"/>
    <cellStyle name="Total 7 2 3" xfId="41680"/>
    <cellStyle name="Total 7 2 4" xfId="41681"/>
    <cellStyle name="Total 7 2 5" xfId="41682"/>
    <cellStyle name="Total 7 2 6" xfId="41683"/>
    <cellStyle name="Total 7 3" xfId="41684"/>
    <cellStyle name="Total 7 4" xfId="41685"/>
    <cellStyle name="Total 7 5" xfId="41686"/>
    <cellStyle name="Total 7 6" xfId="41687"/>
    <cellStyle name="Total 7 7" xfId="41688"/>
    <cellStyle name="Total 8" xfId="41689"/>
    <cellStyle name="Total 8 2" xfId="41690"/>
    <cellStyle name="Total 8 2 2" xfId="41691"/>
    <cellStyle name="Total 8 2 3" xfId="41692"/>
    <cellStyle name="Total 8 2 4" xfId="41693"/>
    <cellStyle name="Total 8 2 5" xfId="41694"/>
    <cellStyle name="Total 8 2 6" xfId="41695"/>
    <cellStyle name="Total 8 3" xfId="41696"/>
    <cellStyle name="Total 8 4" xfId="41697"/>
    <cellStyle name="Total 8 5" xfId="41698"/>
    <cellStyle name="Total 8 6" xfId="41699"/>
    <cellStyle name="Total 8 7" xfId="41700"/>
    <cellStyle name="Total 9" xfId="41701"/>
    <cellStyle name="Total 9 2" xfId="41702"/>
    <cellStyle name="Total 9 2 2" xfId="41703"/>
    <cellStyle name="Total 9 2 3" xfId="41704"/>
    <cellStyle name="Total 9 2 4" xfId="41705"/>
    <cellStyle name="Total 9 2 5" xfId="41706"/>
    <cellStyle name="Total 9 2 6" xfId="41707"/>
    <cellStyle name="Total 9 3" xfId="41708"/>
    <cellStyle name="Total 9 4" xfId="41709"/>
    <cellStyle name="Total 9 5" xfId="41710"/>
    <cellStyle name="Total 9 6" xfId="41711"/>
    <cellStyle name="Total 9 7" xfId="41712"/>
    <cellStyle name="Warning Text" xfId="14" builtinId="11" customBuiltin="1"/>
    <cellStyle name="Warning Text 2" xfId="187"/>
    <cellStyle name="Warning Text 2 2" xfId="41714"/>
    <cellStyle name="Warning Text 2 3" xfId="41715"/>
    <cellStyle name="Warning Text 2 4" xfId="41713"/>
    <cellStyle name="Warning Text 3" xfId="278"/>
    <cellStyle name="Warning Text 3 2" xfId="41716"/>
    <cellStyle name="Warning Text 4" xfId="41717"/>
    <cellStyle name="Warning Text 5" xfId="41718"/>
    <cellStyle name="Warning Text 6" xfId="41719"/>
    <cellStyle name="Warnings" xfId="188"/>
    <cellStyle name="Обычный_2++_CRFReport-template" xfId="309"/>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marker>
            <c:symbol val="none"/>
          </c:marker>
          <c:val>
            <c:numRef>
              <c:f>'Aggregate Unemployment'!$AG$30:$AG$44</c:f>
              <c:numCache>
                <c:formatCode>0.0</c:formatCode>
                <c:ptCount val="15"/>
              </c:numCache>
            </c:numRef>
          </c:val>
          <c:smooth val="0"/>
          <c:extLst>
            <c:ext xmlns:c16="http://schemas.microsoft.com/office/drawing/2014/chart" uri="{C3380CC4-5D6E-409C-BE32-E72D297353CC}">
              <c16:uniqueId val="{00000000-998A-4AF6-A57D-3EC6AC035733}"/>
            </c:ext>
          </c:extLst>
        </c:ser>
        <c:ser>
          <c:idx val="2"/>
          <c:order val="1"/>
          <c:marker>
            <c:symbol val="none"/>
          </c:marker>
          <c:val>
            <c:numRef>
              <c:f>'Aggregate Unemployment'!$AH$30:$AH$44</c:f>
              <c:numCache>
                <c:formatCode>General</c:formatCode>
                <c:ptCount val="15"/>
              </c:numCache>
            </c:numRef>
          </c:val>
          <c:smooth val="0"/>
          <c:extLst>
            <c:ext xmlns:c16="http://schemas.microsoft.com/office/drawing/2014/chart" uri="{C3380CC4-5D6E-409C-BE32-E72D297353CC}">
              <c16:uniqueId val="{00000001-998A-4AF6-A57D-3EC6AC035733}"/>
            </c:ext>
          </c:extLst>
        </c:ser>
        <c:ser>
          <c:idx val="3"/>
          <c:order val="2"/>
          <c:marker>
            <c:symbol val="none"/>
          </c:marker>
          <c:val>
            <c:numRef>
              <c:f>'Aggregate Unemployment'!$B$6:$B$44</c:f>
              <c:numCache>
                <c:formatCode>0.00</c:formatCode>
                <c:ptCount val="39"/>
                <c:pt idx="0">
                  <c:v>5.442845394522589</c:v>
                </c:pt>
                <c:pt idx="1">
                  <c:v>5.8928230938677153</c:v>
                </c:pt>
                <c:pt idx="2">
                  <c:v>6.2389597856716588</c:v>
                </c:pt>
                <c:pt idx="3">
                  <c:v>5.5813000712441667</c:v>
                </c:pt>
                <c:pt idx="4">
                  <c:v>5.3043907178010121</c:v>
                </c:pt>
                <c:pt idx="5">
                  <c:v>5.1659360410794335</c:v>
                </c:pt>
                <c:pt idx="6">
                  <c:v>7.7273475604286164</c:v>
                </c:pt>
                <c:pt idx="7">
                  <c:v>7.0696878460011243</c:v>
                </c:pt>
                <c:pt idx="8">
                  <c:v>7.27736986108349</c:v>
                </c:pt>
                <c:pt idx="9">
                  <c:v>8.5580756207580819</c:v>
                </c:pt>
                <c:pt idx="10">
                  <c:v>9.8387813804326729</c:v>
                </c:pt>
                <c:pt idx="11">
                  <c:v>7.2427561919030961</c:v>
                </c:pt>
                <c:pt idx="12">
                  <c:v>5.9966641014088991</c:v>
                </c:pt>
                <c:pt idx="13">
                  <c:v>5.2005497102598284</c:v>
                </c:pt>
                <c:pt idx="14">
                  <c:v>4.7851856800950969</c:v>
                </c:pt>
                <c:pt idx="15">
                  <c:v>10.115690733875827</c:v>
                </c:pt>
                <c:pt idx="16">
                  <c:v>8.8695986433816305</c:v>
                </c:pt>
                <c:pt idx="17">
                  <c:v>14.99621808831143</c:v>
                </c:pt>
                <c:pt idx="18">
                  <c:v>11.154100809287659</c:v>
                </c:pt>
                <c:pt idx="19">
                  <c:v>8.2119389289541385</c:v>
                </c:pt>
                <c:pt idx="20">
                  <c:v>4.8556150026623488</c:v>
                </c:pt>
                <c:pt idx="21">
                  <c:v>6.1114649846969034</c:v>
                </c:pt>
                <c:pt idx="22">
                  <c:v>3.5399626405309106</c:v>
                </c:pt>
                <c:pt idx="23">
                  <c:v>4.2575912016935131</c:v>
                </c:pt>
                <c:pt idx="24">
                  <c:v>5.6843051268620215</c:v>
                </c:pt>
                <c:pt idx="25">
                  <c:v>5.2571452690271387</c:v>
                </c:pt>
                <c:pt idx="26">
                  <c:v>6.1114649846969034</c:v>
                </c:pt>
                <c:pt idx="27">
                  <c:v>8.7598561032731759</c:v>
                </c:pt>
                <c:pt idx="28">
                  <c:v>4.74455343962528</c:v>
                </c:pt>
                <c:pt idx="29">
                  <c:v>4.0610976670894674</c:v>
                </c:pt>
                <c:pt idx="30">
                  <c:v>5.6843051268620215</c:v>
                </c:pt>
                <c:pt idx="31">
                  <c:v>7.6492404729024805</c:v>
                </c:pt>
                <c:pt idx="32">
                  <c:v>6.5386248425317861</c:v>
                </c:pt>
                <c:pt idx="33">
                  <c:v>4.1465296386564434</c:v>
                </c:pt>
                <c:pt idx="34">
                  <c:v>4.0610976670894674</c:v>
                </c:pt>
                <c:pt idx="35">
                  <c:v>4.74455343962528</c:v>
                </c:pt>
                <c:pt idx="36">
                  <c:v>7.9055363876034095</c:v>
                </c:pt>
                <c:pt idx="37">
                  <c:v>8.2472642738713162</c:v>
                </c:pt>
                <c:pt idx="38">
                  <c:v>7.5638085013355045</c:v>
                </c:pt>
              </c:numCache>
            </c:numRef>
          </c:val>
          <c:smooth val="0"/>
          <c:extLst>
            <c:ext xmlns:c16="http://schemas.microsoft.com/office/drawing/2014/chart" uri="{C3380CC4-5D6E-409C-BE32-E72D297353CC}">
              <c16:uniqueId val="{00000002-998A-4AF6-A57D-3EC6AC035733}"/>
            </c:ext>
          </c:extLst>
        </c:ser>
        <c:ser>
          <c:idx val="0"/>
          <c:order val="3"/>
          <c:marker>
            <c:symbol val="none"/>
          </c:marker>
          <c:val>
            <c:numRef>
              <c:f>'Aggregate Unemployment'!#REF!</c:f>
            </c:numRef>
          </c:val>
          <c:smooth val="0"/>
          <c:extLst>
            <c:ext xmlns:c16="http://schemas.microsoft.com/office/drawing/2014/chart" uri="{C3380CC4-5D6E-409C-BE32-E72D297353CC}">
              <c16:uniqueId val="{00000003-998A-4AF6-A57D-3EC6AC035733}"/>
            </c:ext>
          </c:extLst>
        </c:ser>
        <c:dLbls>
          <c:showLegendKey val="0"/>
          <c:showVal val="0"/>
          <c:showCatName val="0"/>
          <c:showSerName val="0"/>
          <c:showPercent val="0"/>
          <c:showBubbleSize val="0"/>
        </c:dLbls>
        <c:smooth val="0"/>
        <c:axId val="42680320"/>
        <c:axId val="42681856"/>
      </c:lineChart>
      <c:catAx>
        <c:axId val="42680320"/>
        <c:scaling>
          <c:orientation val="minMax"/>
        </c:scaling>
        <c:delete val="0"/>
        <c:axPos val="b"/>
        <c:majorTickMark val="out"/>
        <c:minorTickMark val="none"/>
        <c:tickLblPos val="nextTo"/>
        <c:crossAx val="42681856"/>
        <c:crosses val="autoZero"/>
        <c:auto val="1"/>
        <c:lblAlgn val="ctr"/>
        <c:lblOffset val="100"/>
        <c:noMultiLvlLbl val="0"/>
      </c:catAx>
      <c:valAx>
        <c:axId val="42681856"/>
        <c:scaling>
          <c:orientation val="minMax"/>
        </c:scaling>
        <c:delete val="0"/>
        <c:axPos val="l"/>
        <c:majorGridlines/>
        <c:numFmt formatCode="0.0" sourceLinked="1"/>
        <c:majorTickMark val="out"/>
        <c:minorTickMark val="none"/>
        <c:tickLblPos val="nextTo"/>
        <c:crossAx val="4268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'Aggregate Unemployment'!#REF!</c:f>
            </c:numRef>
          </c:val>
          <c:smooth val="0"/>
          <c:extLst>
            <c:ext xmlns:c16="http://schemas.microsoft.com/office/drawing/2014/chart" uri="{C3380CC4-5D6E-409C-BE32-E72D297353CC}">
              <c16:uniqueId val="{00000000-280E-4D44-BAA1-2FA45D7646F7}"/>
            </c:ext>
          </c:extLst>
        </c:ser>
        <c:ser>
          <c:idx val="1"/>
          <c:order val="1"/>
          <c:marker>
            <c:symbol val="none"/>
          </c:marker>
          <c:val>
            <c:numRef>
              <c:f>'Aggregate Unemployment'!#REF!</c:f>
            </c:numRef>
          </c:val>
          <c:smooth val="0"/>
          <c:extLst>
            <c:ext xmlns:c16="http://schemas.microsoft.com/office/drawing/2014/chart" uri="{C3380CC4-5D6E-409C-BE32-E72D297353CC}">
              <c16:uniqueId val="{00000001-280E-4D44-BAA1-2FA45D7646F7}"/>
            </c:ext>
          </c:extLst>
        </c:ser>
        <c:ser>
          <c:idx val="2"/>
          <c:order val="2"/>
          <c:marker>
            <c:symbol val="none"/>
          </c:marker>
          <c:val>
            <c:numRef>
              <c:f>'Aggregate Unemployment'!$L$6:$L$25</c:f>
              <c:numCache>
                <c:formatCode>0.00</c:formatCode>
                <c:ptCount val="20"/>
                <c:pt idx="0">
                  <c:v>5.4058380822238634</c:v>
                </c:pt>
                <c:pt idx="1">
                  <c:v>5.8933131831681784</c:v>
                </c:pt>
                <c:pt idx="2">
                  <c:v>6.2682940300484198</c:v>
                </c:pt>
                <c:pt idx="3">
                  <c:v>5.555830420975961</c:v>
                </c:pt>
                <c:pt idx="4">
                  <c:v>5.2558457434717676</c:v>
                </c:pt>
                <c:pt idx="5">
                  <c:v>5.1058534047196691</c:v>
                </c:pt>
                <c:pt idx="6">
                  <c:v>7.8807116716334624</c:v>
                </c:pt>
                <c:pt idx="7">
                  <c:v>7.1682480625610028</c:v>
                </c:pt>
                <c:pt idx="8">
                  <c:v>7.3932365706891474</c:v>
                </c:pt>
                <c:pt idx="9">
                  <c:v>8.7806657041460454</c:v>
                </c:pt>
                <c:pt idx="10">
                  <c:v>10.16809483760294</c:v>
                </c:pt>
                <c:pt idx="11">
                  <c:v>7.3557384860011235</c:v>
                </c:pt>
                <c:pt idx="12">
                  <c:v>6.0058074372322512</c:v>
                </c:pt>
                <c:pt idx="13">
                  <c:v>5.1433514894076939</c:v>
                </c:pt>
                <c:pt idx="14">
                  <c:v>4.6933744731514038</c:v>
                </c:pt>
                <c:pt idx="15">
                  <c:v>10.468079515107132</c:v>
                </c:pt>
                <c:pt idx="16">
                  <c:v>9.1181484663382619</c:v>
                </c:pt>
                <c:pt idx="17">
                  <c:v>14.287349084765227</c:v>
                </c:pt>
                <c:pt idx="18">
                  <c:v>10.773903084666369</c:v>
                </c:pt>
                <c:pt idx="19">
                  <c:v>7.9938927201970271</c:v>
                </c:pt>
              </c:numCache>
            </c:numRef>
          </c:val>
          <c:smooth val="0"/>
          <c:extLst>
            <c:ext xmlns:c16="http://schemas.microsoft.com/office/drawing/2014/chart" uri="{C3380CC4-5D6E-409C-BE32-E72D297353CC}">
              <c16:uniqueId val="{00000002-280E-4D44-BAA1-2FA45D7646F7}"/>
            </c:ext>
          </c:extLst>
        </c:ser>
        <c:dLbls>
          <c:showLegendKey val="0"/>
          <c:showVal val="0"/>
          <c:showCatName val="0"/>
          <c:showSerName val="0"/>
          <c:showPercent val="0"/>
          <c:showBubbleSize val="0"/>
        </c:dLbls>
        <c:smooth val="0"/>
        <c:axId val="43525632"/>
        <c:axId val="43527168"/>
      </c:lineChart>
      <c:catAx>
        <c:axId val="43525632"/>
        <c:scaling>
          <c:orientation val="minMax"/>
        </c:scaling>
        <c:delete val="0"/>
        <c:axPos val="b"/>
        <c:majorTickMark val="out"/>
        <c:minorTickMark val="none"/>
        <c:tickLblPos val="nextTo"/>
        <c:crossAx val="43527168"/>
        <c:crosses val="autoZero"/>
        <c:auto val="1"/>
        <c:lblAlgn val="ctr"/>
        <c:lblOffset val="100"/>
        <c:noMultiLvlLbl val="0"/>
      </c:catAx>
      <c:valAx>
        <c:axId val="43527168"/>
        <c:scaling>
          <c:orientation val="minMax"/>
        </c:scaling>
        <c:delete val="0"/>
        <c:axPos val="l"/>
        <c:majorGridlines/>
        <c:numFmt formatCode="0.00" sourceLinked="1"/>
        <c:majorTickMark val="out"/>
        <c:minorTickMark val="none"/>
        <c:tickLblPos val="nextTo"/>
        <c:crossAx val="4352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'Aggregate Unemployment'!#REF!</c:f>
            </c:numRef>
          </c:val>
          <c:smooth val="0"/>
          <c:extLst>
            <c:ext xmlns:c16="http://schemas.microsoft.com/office/drawing/2014/chart" uri="{C3380CC4-5D6E-409C-BE32-E72D297353CC}">
              <c16:uniqueId val="{00000000-7ECF-40A4-9B78-6D6C7C36F5E9}"/>
            </c:ext>
          </c:extLst>
        </c:ser>
        <c:ser>
          <c:idx val="1"/>
          <c:order val="1"/>
          <c:marker>
            <c:symbol val="none"/>
          </c:marker>
          <c:val>
            <c:numRef>
              <c:f>'Aggregate Unemployment'!#REF!</c:f>
            </c:numRef>
          </c:val>
          <c:smooth val="0"/>
          <c:extLst>
            <c:ext xmlns:c16="http://schemas.microsoft.com/office/drawing/2014/chart" uri="{C3380CC4-5D6E-409C-BE32-E72D297353CC}">
              <c16:uniqueId val="{00000001-7ECF-40A4-9B78-6D6C7C36F5E9}"/>
            </c:ext>
          </c:extLst>
        </c:ser>
        <c:dLbls>
          <c:showLegendKey val="0"/>
          <c:showVal val="0"/>
          <c:showCatName val="0"/>
          <c:showSerName val="0"/>
          <c:showPercent val="0"/>
          <c:showBubbleSize val="0"/>
        </c:dLbls>
        <c:marker val="1"/>
        <c:smooth val="0"/>
        <c:axId val="43590400"/>
        <c:axId val="43591936"/>
      </c:lineChart>
      <c:catAx>
        <c:axId val="43590400"/>
        <c:scaling>
          <c:orientation val="minMax"/>
        </c:scaling>
        <c:delete val="0"/>
        <c:axPos val="b"/>
        <c:majorTickMark val="out"/>
        <c:minorTickMark val="none"/>
        <c:tickLblPos val="nextTo"/>
        <c:crossAx val="43591936"/>
        <c:crosses val="autoZero"/>
        <c:auto val="1"/>
        <c:lblAlgn val="ctr"/>
        <c:lblOffset val="100"/>
        <c:noMultiLvlLbl val="0"/>
      </c:catAx>
      <c:valAx>
        <c:axId val="43591936"/>
        <c:scaling>
          <c:orientation val="minMax"/>
        </c:scaling>
        <c:delete val="0"/>
        <c:axPos val="l"/>
        <c:majorGridlines/>
        <c:numFmt formatCode="General" sourceLinked="1"/>
        <c:majorTickMark val="out"/>
        <c:minorTickMark val="none"/>
        <c:tickLblPos val="nextTo"/>
        <c:crossAx val="43590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marker>
            <c:symbol val="none"/>
          </c:marker>
          <c:cat>
            <c:numRef>
              <c:f>'Aggregate Unemployment'!$A$6:$A$88</c:f>
              <c:numCache>
                <c:formatCode>General</c:formatCode>
                <c:ptCount val="83"/>
                <c:pt idx="0">
                  <c:v>1831</c:v>
                </c:pt>
                <c:pt idx="1">
                  <c:v>1832</c:v>
                </c:pt>
                <c:pt idx="2">
                  <c:v>1833</c:v>
                </c:pt>
                <c:pt idx="3">
                  <c:v>1834</c:v>
                </c:pt>
                <c:pt idx="4">
                  <c:v>1835</c:v>
                </c:pt>
                <c:pt idx="5">
                  <c:v>1836</c:v>
                </c:pt>
                <c:pt idx="6">
                  <c:v>1837</c:v>
                </c:pt>
                <c:pt idx="7">
                  <c:v>1838</c:v>
                </c:pt>
                <c:pt idx="8">
                  <c:v>1839</c:v>
                </c:pt>
                <c:pt idx="9">
                  <c:v>1840</c:v>
                </c:pt>
                <c:pt idx="10">
                  <c:v>1841</c:v>
                </c:pt>
                <c:pt idx="11">
                  <c:v>1842</c:v>
                </c:pt>
                <c:pt idx="12">
                  <c:v>1843</c:v>
                </c:pt>
                <c:pt idx="13">
                  <c:v>1844</c:v>
                </c:pt>
                <c:pt idx="14">
                  <c:v>1845</c:v>
                </c:pt>
                <c:pt idx="15">
                  <c:v>1846</c:v>
                </c:pt>
                <c:pt idx="16">
                  <c:v>1847</c:v>
                </c:pt>
                <c:pt idx="17">
                  <c:v>1848</c:v>
                </c:pt>
                <c:pt idx="18">
                  <c:v>1849</c:v>
                </c:pt>
                <c:pt idx="19">
                  <c:v>1850</c:v>
                </c:pt>
                <c:pt idx="20">
                  <c:v>1851</c:v>
                </c:pt>
                <c:pt idx="21">
                  <c:v>1852</c:v>
                </c:pt>
                <c:pt idx="22">
                  <c:v>1853</c:v>
                </c:pt>
                <c:pt idx="23">
                  <c:v>1854</c:v>
                </c:pt>
                <c:pt idx="24">
                  <c:v>1855</c:v>
                </c:pt>
                <c:pt idx="25">
                  <c:v>1856</c:v>
                </c:pt>
                <c:pt idx="26">
                  <c:v>1857</c:v>
                </c:pt>
                <c:pt idx="27">
                  <c:v>1858</c:v>
                </c:pt>
                <c:pt idx="28">
                  <c:v>1859</c:v>
                </c:pt>
                <c:pt idx="29">
                  <c:v>1860</c:v>
                </c:pt>
                <c:pt idx="30">
                  <c:v>1861</c:v>
                </c:pt>
                <c:pt idx="31">
                  <c:v>1862</c:v>
                </c:pt>
                <c:pt idx="32">
                  <c:v>1863</c:v>
                </c:pt>
                <c:pt idx="33">
                  <c:v>1864</c:v>
                </c:pt>
                <c:pt idx="34">
                  <c:v>1865</c:v>
                </c:pt>
                <c:pt idx="35">
                  <c:v>1866</c:v>
                </c:pt>
                <c:pt idx="36">
                  <c:v>1867</c:v>
                </c:pt>
                <c:pt idx="37">
                  <c:v>1868</c:v>
                </c:pt>
                <c:pt idx="38">
                  <c:v>1869</c:v>
                </c:pt>
                <c:pt idx="39">
                  <c:v>1870</c:v>
                </c:pt>
                <c:pt idx="40">
                  <c:v>1871</c:v>
                </c:pt>
                <c:pt idx="41">
                  <c:v>1872</c:v>
                </c:pt>
                <c:pt idx="42">
                  <c:v>1873</c:v>
                </c:pt>
                <c:pt idx="43">
                  <c:v>1874</c:v>
                </c:pt>
                <c:pt idx="44">
                  <c:v>1875</c:v>
                </c:pt>
                <c:pt idx="45">
                  <c:v>1876</c:v>
                </c:pt>
                <c:pt idx="46">
                  <c:v>1877</c:v>
                </c:pt>
                <c:pt idx="47">
                  <c:v>1878</c:v>
                </c:pt>
                <c:pt idx="48">
                  <c:v>1879</c:v>
                </c:pt>
                <c:pt idx="49">
                  <c:v>1880</c:v>
                </c:pt>
                <c:pt idx="50">
                  <c:v>1881</c:v>
                </c:pt>
                <c:pt idx="51">
                  <c:v>1882</c:v>
                </c:pt>
                <c:pt idx="52">
                  <c:v>1883</c:v>
                </c:pt>
                <c:pt idx="53">
                  <c:v>1884</c:v>
                </c:pt>
                <c:pt idx="54">
                  <c:v>1885</c:v>
                </c:pt>
                <c:pt idx="55">
                  <c:v>1886</c:v>
                </c:pt>
                <c:pt idx="56">
                  <c:v>1887</c:v>
                </c:pt>
                <c:pt idx="57">
                  <c:v>1888</c:v>
                </c:pt>
                <c:pt idx="58">
                  <c:v>1889</c:v>
                </c:pt>
                <c:pt idx="59">
                  <c:v>1890</c:v>
                </c:pt>
                <c:pt idx="60">
                  <c:v>1891</c:v>
                </c:pt>
                <c:pt idx="61">
                  <c:v>1892</c:v>
                </c:pt>
                <c:pt idx="62">
                  <c:v>1893</c:v>
                </c:pt>
                <c:pt idx="63">
                  <c:v>1894</c:v>
                </c:pt>
                <c:pt idx="64">
                  <c:v>1895</c:v>
                </c:pt>
                <c:pt idx="65">
                  <c:v>1896</c:v>
                </c:pt>
                <c:pt idx="66">
                  <c:v>1897</c:v>
                </c:pt>
                <c:pt idx="67">
                  <c:v>1898</c:v>
                </c:pt>
                <c:pt idx="68">
                  <c:v>1899</c:v>
                </c:pt>
                <c:pt idx="69">
                  <c:v>1900</c:v>
                </c:pt>
                <c:pt idx="70">
                  <c:v>1901</c:v>
                </c:pt>
                <c:pt idx="71">
                  <c:v>1902</c:v>
                </c:pt>
                <c:pt idx="72">
                  <c:v>1903</c:v>
                </c:pt>
                <c:pt idx="73">
                  <c:v>1904</c:v>
                </c:pt>
                <c:pt idx="74">
                  <c:v>1905</c:v>
                </c:pt>
                <c:pt idx="75">
                  <c:v>1906</c:v>
                </c:pt>
                <c:pt idx="76">
                  <c:v>1907</c:v>
                </c:pt>
                <c:pt idx="77">
                  <c:v>1908</c:v>
                </c:pt>
                <c:pt idx="78">
                  <c:v>1909</c:v>
                </c:pt>
                <c:pt idx="79">
                  <c:v>1910</c:v>
                </c:pt>
                <c:pt idx="80">
                  <c:v>1911</c:v>
                </c:pt>
                <c:pt idx="81">
                  <c:v>1912</c:v>
                </c:pt>
                <c:pt idx="82">
                  <c:v>1913</c:v>
                </c:pt>
              </c:numCache>
            </c:numRef>
          </c:cat>
          <c:val>
            <c:numRef>
              <c:f>'Aggregate Unemployment'!#REF!</c:f>
            </c:numRef>
          </c:val>
          <c:smooth val="0"/>
          <c:extLst>
            <c:ext xmlns:c16="http://schemas.microsoft.com/office/drawing/2014/chart" uri="{C3380CC4-5D6E-409C-BE32-E72D297353CC}">
              <c16:uniqueId val="{00000000-C822-4167-9BDF-3CC314AA5224}"/>
            </c:ext>
          </c:extLst>
        </c:ser>
        <c:ser>
          <c:idx val="2"/>
          <c:order val="1"/>
          <c:marker>
            <c:symbol val="none"/>
          </c:marker>
          <c:cat>
            <c:numRef>
              <c:f>'Aggregate Unemployment'!$A$6:$A$88</c:f>
              <c:numCache>
                <c:formatCode>General</c:formatCode>
                <c:ptCount val="83"/>
                <c:pt idx="0">
                  <c:v>1831</c:v>
                </c:pt>
                <c:pt idx="1">
                  <c:v>1832</c:v>
                </c:pt>
                <c:pt idx="2">
                  <c:v>1833</c:v>
                </c:pt>
                <c:pt idx="3">
                  <c:v>1834</c:v>
                </c:pt>
                <c:pt idx="4">
                  <c:v>1835</c:v>
                </c:pt>
                <c:pt idx="5">
                  <c:v>1836</c:v>
                </c:pt>
                <c:pt idx="6">
                  <c:v>1837</c:v>
                </c:pt>
                <c:pt idx="7">
                  <c:v>1838</c:v>
                </c:pt>
                <c:pt idx="8">
                  <c:v>1839</c:v>
                </c:pt>
                <c:pt idx="9">
                  <c:v>1840</c:v>
                </c:pt>
                <c:pt idx="10">
                  <c:v>1841</c:v>
                </c:pt>
                <c:pt idx="11">
                  <c:v>1842</c:v>
                </c:pt>
                <c:pt idx="12">
                  <c:v>1843</c:v>
                </c:pt>
                <c:pt idx="13">
                  <c:v>1844</c:v>
                </c:pt>
                <c:pt idx="14">
                  <c:v>1845</c:v>
                </c:pt>
                <c:pt idx="15">
                  <c:v>1846</c:v>
                </c:pt>
                <c:pt idx="16">
                  <c:v>1847</c:v>
                </c:pt>
                <c:pt idx="17">
                  <c:v>1848</c:v>
                </c:pt>
                <c:pt idx="18">
                  <c:v>1849</c:v>
                </c:pt>
                <c:pt idx="19">
                  <c:v>1850</c:v>
                </c:pt>
                <c:pt idx="20">
                  <c:v>1851</c:v>
                </c:pt>
                <c:pt idx="21">
                  <c:v>1852</c:v>
                </c:pt>
                <c:pt idx="22">
                  <c:v>1853</c:v>
                </c:pt>
                <c:pt idx="23">
                  <c:v>1854</c:v>
                </c:pt>
                <c:pt idx="24">
                  <c:v>1855</c:v>
                </c:pt>
                <c:pt idx="25">
                  <c:v>1856</c:v>
                </c:pt>
                <c:pt idx="26">
                  <c:v>1857</c:v>
                </c:pt>
                <c:pt idx="27">
                  <c:v>1858</c:v>
                </c:pt>
                <c:pt idx="28">
                  <c:v>1859</c:v>
                </c:pt>
                <c:pt idx="29">
                  <c:v>1860</c:v>
                </c:pt>
                <c:pt idx="30">
                  <c:v>1861</c:v>
                </c:pt>
                <c:pt idx="31">
                  <c:v>1862</c:v>
                </c:pt>
                <c:pt idx="32">
                  <c:v>1863</c:v>
                </c:pt>
                <c:pt idx="33">
                  <c:v>1864</c:v>
                </c:pt>
                <c:pt idx="34">
                  <c:v>1865</c:v>
                </c:pt>
                <c:pt idx="35">
                  <c:v>1866</c:v>
                </c:pt>
                <c:pt idx="36">
                  <c:v>1867</c:v>
                </c:pt>
                <c:pt idx="37">
                  <c:v>1868</c:v>
                </c:pt>
                <c:pt idx="38">
                  <c:v>1869</c:v>
                </c:pt>
                <c:pt idx="39">
                  <c:v>1870</c:v>
                </c:pt>
                <c:pt idx="40">
                  <c:v>1871</c:v>
                </c:pt>
                <c:pt idx="41">
                  <c:v>1872</c:v>
                </c:pt>
                <c:pt idx="42">
                  <c:v>1873</c:v>
                </c:pt>
                <c:pt idx="43">
                  <c:v>1874</c:v>
                </c:pt>
                <c:pt idx="44">
                  <c:v>1875</c:v>
                </c:pt>
                <c:pt idx="45">
                  <c:v>1876</c:v>
                </c:pt>
                <c:pt idx="46">
                  <c:v>1877</c:v>
                </c:pt>
                <c:pt idx="47">
                  <c:v>1878</c:v>
                </c:pt>
                <c:pt idx="48">
                  <c:v>1879</c:v>
                </c:pt>
                <c:pt idx="49">
                  <c:v>1880</c:v>
                </c:pt>
                <c:pt idx="50">
                  <c:v>1881</c:v>
                </c:pt>
                <c:pt idx="51">
                  <c:v>1882</c:v>
                </c:pt>
                <c:pt idx="52">
                  <c:v>1883</c:v>
                </c:pt>
                <c:pt idx="53">
                  <c:v>1884</c:v>
                </c:pt>
                <c:pt idx="54">
                  <c:v>1885</c:v>
                </c:pt>
                <c:pt idx="55">
                  <c:v>1886</c:v>
                </c:pt>
                <c:pt idx="56">
                  <c:v>1887</c:v>
                </c:pt>
                <c:pt idx="57">
                  <c:v>1888</c:v>
                </c:pt>
                <c:pt idx="58">
                  <c:v>1889</c:v>
                </c:pt>
                <c:pt idx="59">
                  <c:v>1890</c:v>
                </c:pt>
                <c:pt idx="60">
                  <c:v>1891</c:v>
                </c:pt>
                <c:pt idx="61">
                  <c:v>1892</c:v>
                </c:pt>
                <c:pt idx="62">
                  <c:v>1893</c:v>
                </c:pt>
                <c:pt idx="63">
                  <c:v>1894</c:v>
                </c:pt>
                <c:pt idx="64">
                  <c:v>1895</c:v>
                </c:pt>
                <c:pt idx="65">
                  <c:v>1896</c:v>
                </c:pt>
                <c:pt idx="66">
                  <c:v>1897</c:v>
                </c:pt>
                <c:pt idx="67">
                  <c:v>1898</c:v>
                </c:pt>
                <c:pt idx="68">
                  <c:v>1899</c:v>
                </c:pt>
                <c:pt idx="69">
                  <c:v>1900</c:v>
                </c:pt>
                <c:pt idx="70">
                  <c:v>1901</c:v>
                </c:pt>
                <c:pt idx="71">
                  <c:v>1902</c:v>
                </c:pt>
                <c:pt idx="72">
                  <c:v>1903</c:v>
                </c:pt>
                <c:pt idx="73">
                  <c:v>1904</c:v>
                </c:pt>
                <c:pt idx="74">
                  <c:v>1905</c:v>
                </c:pt>
                <c:pt idx="75">
                  <c:v>1906</c:v>
                </c:pt>
                <c:pt idx="76">
                  <c:v>1907</c:v>
                </c:pt>
                <c:pt idx="77">
                  <c:v>1908</c:v>
                </c:pt>
                <c:pt idx="78">
                  <c:v>1909</c:v>
                </c:pt>
                <c:pt idx="79">
                  <c:v>1910</c:v>
                </c:pt>
                <c:pt idx="80">
                  <c:v>1911</c:v>
                </c:pt>
                <c:pt idx="81">
                  <c:v>1912</c:v>
                </c:pt>
                <c:pt idx="82">
                  <c:v>1913</c:v>
                </c:pt>
              </c:numCache>
            </c:numRef>
          </c:cat>
          <c:val>
            <c:numRef>
              <c:f>'Aggregate Unemployment'!$D$6:$D$90</c:f>
              <c:numCache>
                <c:formatCode>0.0</c:formatCode>
                <c:ptCount val="85"/>
                <c:pt idx="0">
                  <c:v>3.4173660774641803</c:v>
                </c:pt>
                <c:pt idx="1">
                  <c:v>3.9440748623508259</c:v>
                </c:pt>
                <c:pt idx="2">
                  <c:v>4.3492354661097838</c:v>
                </c:pt>
                <c:pt idx="3">
                  <c:v>3.5794303189677636</c:v>
                </c:pt>
                <c:pt idx="4">
                  <c:v>3.2553018359605974</c:v>
                </c:pt>
                <c:pt idx="5">
                  <c:v>3.0932375944570136</c:v>
                </c:pt>
                <c:pt idx="6">
                  <c:v>6.091426062273305</c:v>
                </c:pt>
                <c:pt idx="7">
                  <c:v>5.3216209151312848</c:v>
                </c:pt>
                <c:pt idx="8">
                  <c:v>5.5647172773866593</c:v>
                </c:pt>
                <c:pt idx="9">
                  <c:v>7.063811511294805</c:v>
                </c:pt>
                <c:pt idx="10">
                  <c:v>8.5629057452029507</c:v>
                </c:pt>
                <c:pt idx="11">
                  <c:v>5.5242012170107637</c:v>
                </c:pt>
                <c:pt idx="12">
                  <c:v>4.0656230434785137</c:v>
                </c:pt>
                <c:pt idx="13">
                  <c:v>3.1337536548329097</c:v>
                </c:pt>
                <c:pt idx="14">
                  <c:v>2.6475609303221597</c:v>
                </c:pt>
                <c:pt idx="15">
                  <c:v>8.8870342282101173</c:v>
                </c:pt>
                <c:pt idx="16">
                  <c:v>7.4284560546778673</c:v>
                </c:pt>
                <c:pt idx="17">
                  <c:v>14.599798741211428</c:v>
                </c:pt>
                <c:pt idx="18">
                  <c:v>10.102516039486993</c:v>
                </c:pt>
                <c:pt idx="19">
                  <c:v>6.6586509075358471</c:v>
                </c:pt>
                <c:pt idx="20">
                  <c:v>2.73</c:v>
                </c:pt>
                <c:pt idx="21">
                  <c:v>4.1999999999999993</c:v>
                </c:pt>
                <c:pt idx="22">
                  <c:v>1.19</c:v>
                </c:pt>
                <c:pt idx="23">
                  <c:v>2.0299999999999998</c:v>
                </c:pt>
                <c:pt idx="24" formatCode="General">
                  <c:v>3.7</c:v>
                </c:pt>
                <c:pt idx="25" formatCode="General">
                  <c:v>3.2</c:v>
                </c:pt>
                <c:pt idx="26" formatCode="General">
                  <c:v>4.2</c:v>
                </c:pt>
                <c:pt idx="27" formatCode="General">
                  <c:v>7.3</c:v>
                </c:pt>
                <c:pt idx="28" formatCode="General">
                  <c:v>2.6</c:v>
                </c:pt>
                <c:pt idx="29" formatCode="General">
                  <c:v>1.8</c:v>
                </c:pt>
                <c:pt idx="30" formatCode="General">
                  <c:v>3.7</c:v>
                </c:pt>
                <c:pt idx="31">
                  <c:v>6</c:v>
                </c:pt>
                <c:pt idx="32" formatCode="General">
                  <c:v>4.7</c:v>
                </c:pt>
                <c:pt idx="33" formatCode="General">
                  <c:v>1.9</c:v>
                </c:pt>
                <c:pt idx="34" formatCode="General">
                  <c:v>1.8</c:v>
                </c:pt>
                <c:pt idx="35" formatCode="General">
                  <c:v>2.6</c:v>
                </c:pt>
                <c:pt idx="36" formatCode="General">
                  <c:v>6.3</c:v>
                </c:pt>
                <c:pt idx="37" formatCode="General">
                  <c:v>6.7</c:v>
                </c:pt>
                <c:pt idx="38" formatCode="General">
                  <c:v>5.9</c:v>
                </c:pt>
                <c:pt idx="39" formatCode="General">
                  <c:v>3.7</c:v>
                </c:pt>
                <c:pt idx="40" formatCode="General">
                  <c:v>1.6</c:v>
                </c:pt>
                <c:pt idx="41" formatCode="General">
                  <c:v>0.9</c:v>
                </c:pt>
                <c:pt idx="42" formatCode="General">
                  <c:v>1.1000000000000001</c:v>
                </c:pt>
                <c:pt idx="43" formatCode="General">
                  <c:v>1.6</c:v>
                </c:pt>
                <c:pt idx="44" formatCode="General">
                  <c:v>2.2000000000000002</c:v>
                </c:pt>
                <c:pt idx="45" formatCode="General">
                  <c:v>3.4</c:v>
                </c:pt>
                <c:pt idx="46" formatCode="General">
                  <c:v>4.4000000000000004</c:v>
                </c:pt>
                <c:pt idx="47" formatCode="General">
                  <c:v>6.2</c:v>
                </c:pt>
                <c:pt idx="48" formatCode="General">
                  <c:v>10.7</c:v>
                </c:pt>
                <c:pt idx="49" formatCode="General">
                  <c:v>5.2</c:v>
                </c:pt>
                <c:pt idx="50" formatCode="General">
                  <c:v>3.5</c:v>
                </c:pt>
                <c:pt idx="51" formatCode="General">
                  <c:v>2.2999999999999998</c:v>
                </c:pt>
                <c:pt idx="52" formatCode="General">
                  <c:v>2.6</c:v>
                </c:pt>
                <c:pt idx="53" formatCode="General">
                  <c:v>8.1</c:v>
                </c:pt>
                <c:pt idx="54" formatCode="General">
                  <c:v>9.3000000000000007</c:v>
                </c:pt>
                <c:pt idx="55" formatCode="General">
                  <c:v>10.199999999999999</c:v>
                </c:pt>
                <c:pt idx="56" formatCode="General">
                  <c:v>7.6</c:v>
                </c:pt>
                <c:pt idx="57" formatCode="General">
                  <c:v>4.9000000000000004</c:v>
                </c:pt>
                <c:pt idx="58" formatCode="General">
                  <c:v>2.1</c:v>
                </c:pt>
                <c:pt idx="59" formatCode="General">
                  <c:v>2.1</c:v>
                </c:pt>
                <c:pt idx="60" formatCode="General">
                  <c:v>3.5</c:v>
                </c:pt>
                <c:pt idx="61" formatCode="General">
                  <c:v>6.3</c:v>
                </c:pt>
                <c:pt idx="62" formatCode="General">
                  <c:v>7.5</c:v>
                </c:pt>
                <c:pt idx="63" formatCode="General">
                  <c:v>6.9</c:v>
                </c:pt>
                <c:pt idx="64" formatCode="General">
                  <c:v>5.8</c:v>
                </c:pt>
                <c:pt idx="65" formatCode="General">
                  <c:v>3.3</c:v>
                </c:pt>
                <c:pt idx="66" formatCode="General">
                  <c:v>3.3</c:v>
                </c:pt>
                <c:pt idx="67" formatCode="General">
                  <c:v>2.8</c:v>
                </c:pt>
                <c:pt idx="68" formatCode="General">
                  <c:v>2</c:v>
                </c:pt>
                <c:pt idx="69" formatCode="General">
                  <c:v>2.5</c:v>
                </c:pt>
                <c:pt idx="70" formatCode="General">
                  <c:v>3.3</c:v>
                </c:pt>
                <c:pt idx="71" formatCode="General">
                  <c:v>4</c:v>
                </c:pt>
                <c:pt idx="72" formatCode="General">
                  <c:v>4.7</c:v>
                </c:pt>
                <c:pt idx="73" formatCode="General">
                  <c:v>6</c:v>
                </c:pt>
                <c:pt idx="74" formatCode="General">
                  <c:v>5</c:v>
                </c:pt>
                <c:pt idx="75" formatCode="General">
                  <c:v>3.6</c:v>
                </c:pt>
                <c:pt idx="76" formatCode="General">
                  <c:v>3.7</c:v>
                </c:pt>
                <c:pt idx="77" formatCode="General">
                  <c:v>7.8</c:v>
                </c:pt>
                <c:pt idx="78" formatCode="General">
                  <c:v>7.7</c:v>
                </c:pt>
                <c:pt idx="79" formatCode="General">
                  <c:v>4.7</c:v>
                </c:pt>
                <c:pt idx="80" formatCode="General">
                  <c:v>3</c:v>
                </c:pt>
                <c:pt idx="81" formatCode="General">
                  <c:v>3.3</c:v>
                </c:pt>
                <c:pt idx="82" formatCode="General">
                  <c:v>2.1</c:v>
                </c:pt>
              </c:numCache>
            </c:numRef>
          </c:val>
          <c:smooth val="0"/>
          <c:extLst>
            <c:ext xmlns:c16="http://schemas.microsoft.com/office/drawing/2014/chart" uri="{C3380CC4-5D6E-409C-BE32-E72D297353CC}">
              <c16:uniqueId val="{00000001-C822-4167-9BDF-3CC314AA5224}"/>
            </c:ext>
          </c:extLst>
        </c:ser>
        <c:dLbls>
          <c:showLegendKey val="0"/>
          <c:showVal val="0"/>
          <c:showCatName val="0"/>
          <c:showSerName val="0"/>
          <c:showPercent val="0"/>
          <c:showBubbleSize val="0"/>
        </c:dLbls>
        <c:smooth val="0"/>
        <c:axId val="647675264"/>
        <c:axId val="678115584"/>
      </c:lineChart>
      <c:catAx>
        <c:axId val="647675264"/>
        <c:scaling>
          <c:orientation val="minMax"/>
        </c:scaling>
        <c:delete val="0"/>
        <c:axPos val="b"/>
        <c:numFmt formatCode="General" sourceLinked="1"/>
        <c:majorTickMark val="out"/>
        <c:minorTickMark val="none"/>
        <c:tickLblPos val="nextTo"/>
        <c:crossAx val="678115584"/>
        <c:crosses val="autoZero"/>
        <c:auto val="1"/>
        <c:lblAlgn val="ctr"/>
        <c:lblOffset val="100"/>
        <c:tickLblSkip val="20"/>
        <c:tickMarkSkip val="5"/>
        <c:noMultiLvlLbl val="0"/>
      </c:catAx>
      <c:valAx>
        <c:axId val="678115584"/>
        <c:scaling>
          <c:orientation val="minMax"/>
        </c:scaling>
        <c:delete val="0"/>
        <c:axPos val="l"/>
        <c:numFmt formatCode="0.0" sourceLinked="1"/>
        <c:majorTickMark val="out"/>
        <c:minorTickMark val="none"/>
        <c:tickLblPos val="nextTo"/>
        <c:crossAx val="647675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609598</xdr:colOff>
      <xdr:row>0</xdr:row>
      <xdr:rowOff>161924</xdr:rowOff>
    </xdr:from>
    <xdr:to>
      <xdr:col>2</xdr:col>
      <xdr:colOff>8000999</xdr:colOff>
      <xdr:row>25</xdr:row>
      <xdr:rowOff>66674</xdr:rowOff>
    </xdr:to>
    <xdr:sp macro="" textlink="">
      <xdr:nvSpPr>
        <xdr:cNvPr id="2" name="TextBox 1"/>
        <xdr:cNvSpPr txBox="1"/>
      </xdr:nvSpPr>
      <xdr:spPr>
        <a:xfrm>
          <a:off x="609598" y="161924"/>
          <a:ext cx="8610601" cy="381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en-GB" sz="1400" b="1">
              <a:solidFill>
                <a:srgbClr val="009999"/>
              </a:solidFill>
              <a:effectLst/>
              <a:latin typeface="+mn-lt"/>
              <a:ea typeface="Calibri"/>
              <a:cs typeface="Times New Roman"/>
            </a:rPr>
            <a:t>Updated estimates of UK GDP from the income side, 1841–1920</a:t>
          </a:r>
        </a:p>
        <a:p>
          <a:pPr algn="ctr"/>
          <a:endParaRPr lang="en-GB" sz="1100" b="1" baseline="0"/>
        </a:p>
        <a:p>
          <a:pPr algn="ctr"/>
          <a:r>
            <a:rPr lang="en-GB" sz="1100" b="1" baseline="0"/>
            <a:t>This spreadsheet contains the main data calculations from the study </a:t>
          </a:r>
        </a:p>
        <a:p>
          <a:pPr algn="ctr"/>
          <a:r>
            <a:rPr lang="en-GB" sz="1100" b="1" i="1">
              <a:solidFill>
                <a:schemeClr val="dk1"/>
              </a:solidFill>
              <a:effectLst/>
              <a:latin typeface="+mn-lt"/>
              <a:ea typeface="+mn-ea"/>
              <a:cs typeface="+mn-cs"/>
            </a:rPr>
            <a:t>Updated estimates of UK GDP from the income side, 1841–1920</a:t>
          </a:r>
        </a:p>
        <a:p>
          <a:pPr algn="ctr"/>
          <a:r>
            <a:rPr lang="en-GB" sz="1100" b="1" baseline="0"/>
            <a:t>by Solomos Solomou and Ryland Thomas</a:t>
          </a:r>
        </a:p>
        <a:p>
          <a:pPr algn="ctr"/>
          <a:endParaRPr lang="en-GB" sz="1100" b="0" baseline="0"/>
        </a:p>
        <a:p>
          <a:pPr algn="l"/>
          <a:r>
            <a:rPr lang="en-GB" sz="1100" b="0" baseline="0"/>
            <a:t>When using this data please cite:</a:t>
          </a:r>
          <a:br>
            <a:rPr lang="en-GB" sz="1100" b="0" baseline="0"/>
          </a:br>
          <a:endParaRPr lang="en-GB" sz="1100" b="0" baseline="0"/>
        </a:p>
        <a:p>
          <a:pPr algn="l"/>
          <a:r>
            <a:rPr lang="en-GB" sz="1100" b="0" i="0">
              <a:solidFill>
                <a:schemeClr val="dk1"/>
              </a:solidFill>
              <a:effectLst/>
              <a:latin typeface="+mn-lt"/>
              <a:ea typeface="+mn-ea"/>
              <a:cs typeface="+mn-cs"/>
            </a:rPr>
            <a:t>Solomou, S. and Thomas, R., ‘ Updated estimates of UK GDP from the income side, 1841–1920’, </a:t>
          </a:r>
          <a:r>
            <a:rPr lang="en-GB" sz="1100" b="0" i="1">
              <a:solidFill>
                <a:schemeClr val="dk1"/>
              </a:solidFill>
              <a:effectLst/>
              <a:latin typeface="+mn-lt"/>
              <a:ea typeface="+mn-ea"/>
              <a:cs typeface="+mn-cs"/>
            </a:rPr>
            <a:t>Economic History Review</a:t>
          </a:r>
          <a:r>
            <a:rPr lang="en-GB" sz="1100" b="0" i="0">
              <a:solidFill>
                <a:schemeClr val="dk1"/>
              </a:solidFill>
              <a:effectLst/>
              <a:latin typeface="+mn-lt"/>
              <a:ea typeface="+mn-ea"/>
              <a:cs typeface="+mn-cs"/>
            </a:rPr>
            <a:t>. (2022), pp. 1– 27. </a:t>
          </a:r>
          <a:r>
            <a:rPr lang="en-GB" sz="1100" b="0" i="0" u="none" strike="noStrike">
              <a:solidFill>
                <a:schemeClr val="dk1"/>
              </a:solidFill>
              <a:effectLst/>
              <a:latin typeface="+mn-lt"/>
              <a:ea typeface="+mn-ea"/>
              <a:cs typeface="+mn-cs"/>
              <a:hlinkClick xmlns:r="http://schemas.openxmlformats.org/officeDocument/2006/relationships" r:id=""/>
            </a:rPr>
            <a:t>https://doi.org/10.1111/ehr.13219</a:t>
          </a:r>
          <a:endParaRPr lang="en-GB" sz="1100" b="0" i="0" u="none" strike="noStrike">
            <a:solidFill>
              <a:schemeClr val="dk1"/>
            </a:solidFill>
            <a:effectLst/>
            <a:latin typeface="+mn-lt"/>
            <a:ea typeface="+mn-ea"/>
            <a:cs typeface="+mn-cs"/>
          </a:endParaRPr>
        </a:p>
        <a:p>
          <a:pPr algn="l"/>
          <a:endParaRPr lang="en-GB" sz="1100" b="0" baseline="0"/>
        </a:p>
        <a:p>
          <a:pPr algn="l"/>
          <a:r>
            <a:rPr lang="en-GB" sz="1100" b="0" baseline="0"/>
            <a:t>The data here represent the main calculations required to construct the underlying components necessary to produce the estimates in the article.  As discussed in the article, the estimates are a first step in developing updated balanced estimate for UK GDP for this period.  As improvements and corrections to the components are made, we intend to update the estimates here and will record any corrections made.  The estimates underlying the original article can be found in the supplementary appendix to the main article.  </a:t>
          </a:r>
        </a:p>
        <a:p>
          <a:pPr algn="l"/>
          <a:endParaRPr lang="en-GB" sz="1100" b="0" baseline="0"/>
        </a:p>
        <a:p>
          <a:pPr algn="l"/>
          <a:r>
            <a:rPr lang="en-GB" sz="1100" b="0" baseline="0"/>
            <a:t>The following acronyms and references are used in the data tables.  Other references can be found in the main paper itself.</a:t>
          </a:r>
        </a:p>
        <a:p>
          <a:pPr algn="l"/>
          <a:endParaRPr lang="en-GB" sz="1100" b="0" baseline="0"/>
        </a:p>
        <a:p>
          <a:pPr algn="l"/>
          <a:r>
            <a:rPr lang="en-GB" sz="1100" b="0" i="0">
              <a:solidFill>
                <a:schemeClr val="dk1"/>
              </a:solidFill>
              <a:effectLst/>
              <a:latin typeface="+mn-lt"/>
              <a:ea typeface="+mn-ea"/>
              <a:cs typeface="+mn-cs"/>
            </a:rPr>
            <a:t>BH02 - Boyer, G. R. and Hatton T. J., ‘New estimates of British unemployment, 1870–1913’, </a:t>
          </a:r>
          <a:r>
            <a:rPr lang="en-GB" sz="1100" b="0" i="1">
              <a:solidFill>
                <a:schemeClr val="dk1"/>
              </a:solidFill>
              <a:effectLst/>
              <a:latin typeface="+mn-lt"/>
              <a:ea typeface="+mn-ea"/>
              <a:cs typeface="+mn-cs"/>
            </a:rPr>
            <a:t>Journal of Economic History</a:t>
          </a:r>
          <a:r>
            <a:rPr lang="en-GB" sz="1100" b="0" i="0">
              <a:solidFill>
                <a:schemeClr val="dk1"/>
              </a:solidFill>
              <a:effectLst/>
              <a:latin typeface="+mn-lt"/>
              <a:ea typeface="+mn-ea"/>
              <a:cs typeface="+mn-cs"/>
            </a:rPr>
            <a:t>, </a:t>
          </a:r>
          <a:r>
            <a:rPr lang="en-GB" sz="1100" b="1" i="0">
              <a:solidFill>
                <a:schemeClr val="dk1"/>
              </a:solidFill>
              <a:effectLst/>
              <a:latin typeface="+mn-lt"/>
              <a:ea typeface="+mn-ea"/>
              <a:cs typeface="+mn-cs"/>
            </a:rPr>
            <a:t>62</a:t>
          </a:r>
          <a:r>
            <a:rPr lang="en-GB" sz="1100" b="0" i="0">
              <a:solidFill>
                <a:schemeClr val="dk1"/>
              </a:solidFill>
              <a:effectLst/>
              <a:latin typeface="+mn-lt"/>
              <a:ea typeface="+mn-ea"/>
              <a:cs typeface="+mn-cs"/>
            </a:rPr>
            <a:t> (2002), pp. 643– 75.</a:t>
          </a:r>
        </a:p>
        <a:p>
          <a:pPr algn="l"/>
          <a:r>
            <a:rPr lang="en-GB" sz="1100" b="0" i="0">
              <a:solidFill>
                <a:schemeClr val="dk1"/>
              </a:solidFill>
              <a:effectLst/>
              <a:latin typeface="+mn-lt"/>
              <a:ea typeface="+mn-ea"/>
              <a:cs typeface="+mn-cs"/>
            </a:rPr>
            <a:t>BCKOvL15 - Broadberry, S., Campbell, B. M. S., Klein, A., Overton, M., and van Leeuwen, B., </a:t>
          </a:r>
          <a:r>
            <a:rPr lang="en-GB" sz="1100" b="0" i="1">
              <a:solidFill>
                <a:schemeClr val="dk1"/>
              </a:solidFill>
              <a:effectLst/>
              <a:latin typeface="+mn-lt"/>
              <a:ea typeface="+mn-ea"/>
              <a:cs typeface="+mn-cs"/>
            </a:rPr>
            <a:t>British economic growth, 1270–1870</a:t>
          </a:r>
          <a:r>
            <a:rPr lang="en-GB" sz="1100" b="0" i="0">
              <a:solidFill>
                <a:schemeClr val="dk1"/>
              </a:solidFill>
              <a:effectLst/>
              <a:latin typeface="+mn-lt"/>
              <a:ea typeface="+mn-ea"/>
              <a:cs typeface="+mn-cs"/>
            </a:rPr>
            <a:t> ( Cambridge, 2015).</a:t>
          </a:r>
        </a:p>
        <a:p>
          <a:pPr algn="l"/>
          <a:r>
            <a:rPr lang="en-GB" sz="1100" b="0" i="0">
              <a:solidFill>
                <a:schemeClr val="dk1"/>
              </a:solidFill>
              <a:effectLst/>
              <a:latin typeface="+mn-lt"/>
              <a:ea typeface="+mn-ea"/>
              <a:cs typeface="+mn-cs"/>
            </a:rPr>
            <a:t>F72 - Feinstein, C. H., </a:t>
          </a:r>
          <a:r>
            <a:rPr lang="en-GB" sz="1100" b="0" i="1">
              <a:solidFill>
                <a:schemeClr val="dk1"/>
              </a:solidFill>
              <a:effectLst/>
              <a:latin typeface="+mn-lt"/>
              <a:ea typeface="+mn-ea"/>
              <a:cs typeface="+mn-cs"/>
            </a:rPr>
            <a:t>National income, expenditure and output of the United Kingdom, 1856–1965</a:t>
          </a:r>
          <a:r>
            <a:rPr lang="en-GB" sz="1100" b="0" i="0">
              <a:solidFill>
                <a:schemeClr val="dk1"/>
              </a:solidFill>
              <a:effectLst/>
              <a:latin typeface="+mn-lt"/>
              <a:ea typeface="+mn-ea"/>
              <a:cs typeface="+mn-cs"/>
            </a:rPr>
            <a:t> (Cambridge, 1972).</a:t>
          </a:r>
        </a:p>
        <a:p>
          <a:pPr algn="l"/>
          <a:r>
            <a:rPr lang="en-GB" sz="1100" b="0" i="0">
              <a:solidFill>
                <a:schemeClr val="dk1"/>
              </a:solidFill>
              <a:effectLst/>
              <a:latin typeface="+mn-lt"/>
              <a:ea typeface="+mn-ea"/>
              <a:cs typeface="+mn-cs"/>
            </a:rPr>
            <a:t>M88 - Mitchell, B. R., </a:t>
          </a:r>
          <a:r>
            <a:rPr lang="en-GB" sz="1100" b="0" i="1">
              <a:solidFill>
                <a:schemeClr val="dk1"/>
              </a:solidFill>
              <a:effectLst/>
              <a:latin typeface="+mn-lt"/>
              <a:ea typeface="+mn-ea"/>
              <a:cs typeface="+mn-cs"/>
            </a:rPr>
            <a:t>British historical statistics</a:t>
          </a:r>
          <a:r>
            <a:rPr lang="en-GB" sz="1100" b="0" i="0">
              <a:solidFill>
                <a:schemeClr val="dk1"/>
              </a:solidFill>
              <a:effectLst/>
              <a:latin typeface="+mn-lt"/>
              <a:ea typeface="+mn-ea"/>
              <a:cs typeface="+mn-cs"/>
            </a:rPr>
            <a:t> (Cambridge, 1988).</a:t>
          </a:r>
          <a:endParaRPr lang="en-GB"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485775</xdr:colOff>
      <xdr:row>53</xdr:row>
      <xdr:rowOff>57150</xdr:rowOff>
    </xdr:from>
    <xdr:to>
      <xdr:col>17</xdr:col>
      <xdr:colOff>589539</xdr:colOff>
      <xdr:row>86</xdr:row>
      <xdr:rowOff>75412</xdr:rowOff>
    </xdr:to>
    <xdr:pic>
      <xdr:nvPicPr>
        <xdr:cNvPr id="3" name="Picture 2"/>
        <xdr:cNvPicPr>
          <a:picLocks noChangeAspect="1"/>
        </xdr:cNvPicPr>
      </xdr:nvPicPr>
      <xdr:blipFill>
        <a:blip xmlns:r="http://schemas.openxmlformats.org/officeDocument/2006/relationships" r:embed="rId1"/>
        <a:stretch>
          <a:fillRect/>
        </a:stretch>
      </xdr:blipFill>
      <xdr:spPr>
        <a:xfrm>
          <a:off x="3819525" y="11296650"/>
          <a:ext cx="8076190" cy="63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590550</xdr:colOff>
      <xdr:row>7</xdr:row>
      <xdr:rowOff>90487</xdr:rowOff>
    </xdr:from>
    <xdr:to>
      <xdr:col>41</xdr:col>
      <xdr:colOff>361950</xdr:colOff>
      <xdr:row>21</xdr:row>
      <xdr:rowOff>166687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9525</xdr:colOff>
      <xdr:row>22</xdr:row>
      <xdr:rowOff>23812</xdr:rowOff>
    </xdr:from>
    <xdr:to>
      <xdr:col>59</xdr:col>
      <xdr:colOff>409575</xdr:colOff>
      <xdr:row>36</xdr:row>
      <xdr:rowOff>100012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533400</xdr:colOff>
      <xdr:row>35</xdr:row>
      <xdr:rowOff>166687</xdr:rowOff>
    </xdr:from>
    <xdr:to>
      <xdr:col>54</xdr:col>
      <xdr:colOff>257175</xdr:colOff>
      <xdr:row>50</xdr:row>
      <xdr:rowOff>52387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561975</xdr:colOff>
      <xdr:row>14</xdr:row>
      <xdr:rowOff>19050</xdr:rowOff>
    </xdr:from>
    <xdr:to>
      <xdr:col>46</xdr:col>
      <xdr:colOff>876300</xdr:colOff>
      <xdr:row>30</xdr:row>
      <xdr:rowOff>61913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babel.hathitrust.org/cgi/pt?id=njp.32101068783909;view=1up;seq=114" TargetMode="External"/><Relationship Id="rId1" Type="http://schemas.openxmlformats.org/officeDocument/2006/relationships/hyperlink" Target="https://catalog.hathitrust.org/Record/008975094"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9:G118"/>
  <sheetViews>
    <sheetView tabSelected="1" workbookViewId="0">
      <selection activeCell="C28" sqref="C28"/>
    </sheetView>
  </sheetViews>
  <sheetFormatPr defaultRowHeight="12.75"/>
  <cols>
    <col min="1" max="2" width="9.140625" style="177"/>
    <col min="3" max="3" width="132.140625" style="177" customWidth="1"/>
    <col min="4" max="16384" width="9.140625" style="177"/>
  </cols>
  <sheetData>
    <row r="19" spans="2:7" ht="15.75">
      <c r="B19" s="175"/>
    </row>
    <row r="20" spans="2:7" ht="15.75">
      <c r="B20" s="175"/>
      <c r="C20" s="176"/>
    </row>
    <row r="21" spans="2:7" ht="15.75">
      <c r="B21" s="175"/>
      <c r="C21" s="176"/>
    </row>
    <row r="22" spans="2:7" ht="15.75">
      <c r="B22" s="175"/>
      <c r="C22" s="176"/>
    </row>
    <row r="23" spans="2:7" ht="15.75">
      <c r="B23" s="175"/>
      <c r="C23" s="176"/>
    </row>
    <row r="24" spans="2:7" ht="15.75">
      <c r="B24" s="175"/>
      <c r="C24" s="176"/>
    </row>
    <row r="25" spans="2:7" ht="15.75">
      <c r="B25" s="175"/>
      <c r="C25" s="176"/>
    </row>
    <row r="26" spans="2:7" ht="15.75">
      <c r="B26" s="175"/>
      <c r="C26" s="176" t="s">
        <v>308</v>
      </c>
    </row>
    <row r="27" spans="2:7" ht="15.75">
      <c r="B27" s="175"/>
      <c r="C27" s="176"/>
    </row>
    <row r="28" spans="2:7" ht="15.75">
      <c r="B28" s="178">
        <v>1</v>
      </c>
      <c r="C28" s="197" t="s">
        <v>304</v>
      </c>
    </row>
    <row r="29" spans="2:7" ht="15.75">
      <c r="B29" s="180">
        <f>B28+1</f>
        <v>2</v>
      </c>
      <c r="C29" s="198" t="s">
        <v>305</v>
      </c>
    </row>
    <row r="30" spans="2:7" ht="15.75">
      <c r="B30" s="180">
        <f t="shared" ref="B30:B36" si="0">B29+1</f>
        <v>3</v>
      </c>
      <c r="C30" s="198" t="s">
        <v>306</v>
      </c>
      <c r="G30" s="182"/>
    </row>
    <row r="31" spans="2:7" ht="15.75">
      <c r="B31" s="180">
        <f t="shared" si="0"/>
        <v>4</v>
      </c>
      <c r="C31" s="198" t="s">
        <v>309</v>
      </c>
    </row>
    <row r="32" spans="2:7" ht="15.75">
      <c r="B32" s="180">
        <f t="shared" si="0"/>
        <v>5</v>
      </c>
      <c r="C32" s="198" t="s">
        <v>307</v>
      </c>
    </row>
    <row r="33" spans="2:3" ht="15.75">
      <c r="B33" s="180">
        <f t="shared" si="0"/>
        <v>6</v>
      </c>
      <c r="C33" s="198" t="s">
        <v>310</v>
      </c>
    </row>
    <row r="34" spans="2:3" ht="15.75">
      <c r="B34" s="180">
        <f t="shared" si="0"/>
        <v>7</v>
      </c>
      <c r="C34" s="198" t="s">
        <v>301</v>
      </c>
    </row>
    <row r="35" spans="2:3" ht="15.75">
      <c r="B35" s="180">
        <f t="shared" si="0"/>
        <v>8</v>
      </c>
      <c r="C35" s="198" t="s">
        <v>302</v>
      </c>
    </row>
    <row r="36" spans="2:3" ht="15.75">
      <c r="B36" s="180">
        <f t="shared" si="0"/>
        <v>9</v>
      </c>
      <c r="C36" s="198" t="s">
        <v>303</v>
      </c>
    </row>
    <row r="37" spans="2:3" ht="15.75">
      <c r="B37" s="178">
        <v>10</v>
      </c>
      <c r="C37" s="198" t="s">
        <v>361</v>
      </c>
    </row>
    <row r="38" spans="2:3" ht="15.75">
      <c r="B38" s="178">
        <v>11</v>
      </c>
      <c r="C38" s="198" t="s">
        <v>347</v>
      </c>
    </row>
    <row r="39" spans="2:3" ht="15.75">
      <c r="B39" s="178">
        <v>12</v>
      </c>
      <c r="C39" s="198" t="s">
        <v>346</v>
      </c>
    </row>
    <row r="40" spans="2:3" ht="15.75">
      <c r="B40" s="180"/>
      <c r="C40" s="179"/>
    </row>
    <row r="41" spans="2:3" ht="15.75">
      <c r="B41" s="178"/>
      <c r="C41" s="181"/>
    </row>
    <row r="42" spans="2:3" ht="15.75">
      <c r="B42" s="180"/>
      <c r="C42" s="179"/>
    </row>
    <row r="43" spans="2:3" ht="15.75">
      <c r="B43" s="178"/>
      <c r="C43" s="179"/>
    </row>
    <row r="44" spans="2:3" ht="15.75">
      <c r="B44" s="178"/>
      <c r="C44" s="185"/>
    </row>
    <row r="45" spans="2:3" ht="15.75">
      <c r="B45" s="184"/>
      <c r="C45" s="186"/>
    </row>
    <row r="46" spans="2:3" ht="15.75">
      <c r="B46" s="180"/>
      <c r="C46" s="181"/>
    </row>
    <row r="47" spans="2:3" ht="15.75">
      <c r="B47" s="180"/>
      <c r="C47" s="181"/>
    </row>
    <row r="48" spans="2:3" ht="15.75">
      <c r="B48" s="180"/>
      <c r="C48" s="181"/>
    </row>
    <row r="49" spans="2:3" ht="15.75">
      <c r="B49" s="180"/>
      <c r="C49" s="181"/>
    </row>
    <row r="50" spans="2:3" ht="15.75">
      <c r="B50" s="180"/>
      <c r="C50" s="183"/>
    </row>
    <row r="51" spans="2:3" ht="15.75">
      <c r="B51" s="184"/>
      <c r="C51" s="186"/>
    </row>
    <row r="52" spans="2:3" ht="15.75">
      <c r="B52" s="180"/>
      <c r="C52" s="179"/>
    </row>
    <row r="53" spans="2:3" ht="15.75">
      <c r="B53" s="180"/>
      <c r="C53" s="179"/>
    </row>
    <row r="54" spans="2:3" ht="15.75">
      <c r="B54" s="187"/>
      <c r="C54" s="188"/>
    </row>
    <row r="55" spans="2:3" ht="15.75">
      <c r="B55" s="180"/>
      <c r="C55" s="179"/>
    </row>
    <row r="56" spans="2:3" ht="15.75">
      <c r="B56" s="180"/>
      <c r="C56" s="179"/>
    </row>
    <row r="57" spans="2:3" ht="15.75">
      <c r="B57" s="180"/>
      <c r="C57" s="185"/>
    </row>
    <row r="58" spans="2:3" ht="15.75">
      <c r="B58" s="184"/>
      <c r="C58" s="189"/>
    </row>
    <row r="59" spans="2:3" ht="15.75">
      <c r="B59" s="180"/>
      <c r="C59" s="190"/>
    </row>
    <row r="60" spans="2:3" ht="15.75">
      <c r="B60" s="180"/>
      <c r="C60" s="190"/>
    </row>
    <row r="61" spans="2:3" ht="15.75">
      <c r="B61" s="180"/>
      <c r="C61" s="190"/>
    </row>
    <row r="62" spans="2:3" ht="15.75">
      <c r="B62" s="180"/>
      <c r="C62" s="190"/>
    </row>
    <row r="63" spans="2:3" ht="15.75">
      <c r="B63" s="180"/>
      <c r="C63" s="190"/>
    </row>
    <row r="64" spans="2:3" ht="15.75">
      <c r="B64" s="178"/>
      <c r="C64" s="181"/>
    </row>
    <row r="65" spans="2:3" ht="15.75">
      <c r="B65" s="178"/>
      <c r="C65" s="183"/>
    </row>
    <row r="66" spans="2:3" ht="15.75">
      <c r="B66" s="184"/>
      <c r="C66" s="191"/>
    </row>
    <row r="67" spans="2:3" ht="15.75">
      <c r="B67" s="180"/>
      <c r="C67" s="181"/>
    </row>
    <row r="68" spans="2:3" ht="15.75">
      <c r="B68" s="180"/>
      <c r="C68" s="183"/>
    </row>
    <row r="69" spans="2:3" ht="15.75">
      <c r="B69" s="192"/>
      <c r="C69" s="189"/>
    </row>
    <row r="70" spans="2:3" ht="15.75">
      <c r="B70" s="180"/>
      <c r="C70" s="190"/>
    </row>
    <row r="71" spans="2:3" ht="15.75">
      <c r="B71" s="180"/>
      <c r="C71" s="179"/>
    </row>
    <row r="72" spans="2:3" ht="15.75">
      <c r="B72" s="180"/>
      <c r="C72" s="185"/>
    </row>
    <row r="73" spans="2:3" ht="15.75">
      <c r="B73" s="184"/>
      <c r="C73" s="189"/>
    </row>
    <row r="74" spans="2:3" ht="15.75">
      <c r="B74" s="180"/>
      <c r="C74" s="190"/>
    </row>
    <row r="75" spans="2:3" ht="15.75">
      <c r="B75" s="178"/>
      <c r="C75" s="179"/>
    </row>
    <row r="76" spans="2:3" ht="15.75">
      <c r="B76" s="178"/>
      <c r="C76" s="185"/>
    </row>
    <row r="77" spans="2:3" ht="15.75">
      <c r="B77" s="192"/>
      <c r="C77" s="189"/>
    </row>
    <row r="78" spans="2:3" ht="15.75">
      <c r="B78" s="187"/>
      <c r="C78" s="188"/>
    </row>
    <row r="79" spans="2:3" ht="15.75">
      <c r="B79" s="187"/>
      <c r="C79" s="188"/>
    </row>
    <row r="80" spans="2:3" ht="15.75">
      <c r="B80" s="193"/>
      <c r="C80" s="194"/>
    </row>
    <row r="81" spans="2:3" ht="15.75">
      <c r="B81" s="184"/>
      <c r="C81" s="186"/>
    </row>
    <row r="82" spans="2:3" ht="15.75">
      <c r="B82" s="180"/>
      <c r="C82" s="181"/>
    </row>
    <row r="83" spans="2:3" ht="15.75">
      <c r="B83" s="180"/>
      <c r="C83" s="181"/>
    </row>
    <row r="84" spans="2:3" ht="15.75">
      <c r="B84" s="178"/>
      <c r="C84" s="181"/>
    </row>
    <row r="85" spans="2:3" ht="15.75">
      <c r="B85" s="180"/>
      <c r="C85" s="181"/>
    </row>
    <row r="86" spans="2:3" ht="15.75">
      <c r="B86" s="180"/>
      <c r="C86" s="181"/>
    </row>
    <row r="87" spans="2:3" ht="15.75">
      <c r="B87" s="178"/>
      <c r="C87" s="181"/>
    </row>
    <row r="88" spans="2:3" ht="15.75">
      <c r="B88" s="180"/>
      <c r="C88" s="181"/>
    </row>
    <row r="89" spans="2:3" ht="15.75">
      <c r="B89" s="180"/>
      <c r="C89" s="181"/>
    </row>
    <row r="90" spans="2:3" ht="15.75">
      <c r="B90" s="178"/>
      <c r="C90" s="181"/>
    </row>
    <row r="91" spans="2:3" ht="15.75">
      <c r="B91" s="180"/>
      <c r="C91" s="181"/>
    </row>
    <row r="92" spans="2:3" ht="15.75">
      <c r="B92" s="180"/>
      <c r="C92" s="181"/>
    </row>
    <row r="93" spans="2:3" ht="15.75">
      <c r="B93" s="178"/>
      <c r="C93" s="181"/>
    </row>
    <row r="94" spans="2:3" ht="15.75">
      <c r="B94" s="193"/>
      <c r="C94" s="194"/>
    </row>
    <row r="95" spans="2:3" ht="15.75">
      <c r="B95" s="178"/>
      <c r="C95" s="186"/>
    </row>
    <row r="96" spans="2:3" ht="15.75">
      <c r="B96" s="178"/>
      <c r="C96" s="190"/>
    </row>
    <row r="97" spans="2:3" ht="15.75">
      <c r="B97" s="180"/>
      <c r="C97" s="190"/>
    </row>
    <row r="98" spans="2:3" ht="15.75">
      <c r="B98" s="180"/>
      <c r="C98" s="190"/>
    </row>
    <row r="99" spans="2:3" ht="15.75">
      <c r="B99" s="180"/>
      <c r="C99" s="181"/>
    </row>
    <row r="100" spans="2:3" ht="15.75">
      <c r="B100" s="180"/>
      <c r="C100" s="183"/>
    </row>
    <row r="101" spans="2:3" ht="15.75">
      <c r="B101" s="192"/>
      <c r="C101" s="189"/>
    </row>
    <row r="102" spans="2:3" ht="15.75">
      <c r="B102" s="180"/>
      <c r="C102" s="190"/>
    </row>
    <row r="103" spans="2:3" ht="15.75">
      <c r="B103" s="180"/>
      <c r="C103" s="190"/>
    </row>
    <row r="104" spans="2:3" ht="15.75">
      <c r="B104" s="180"/>
      <c r="C104" s="190"/>
    </row>
    <row r="105" spans="2:3" ht="15.75">
      <c r="B105" s="178"/>
      <c r="C105" s="188"/>
    </row>
    <row r="106" spans="2:3" ht="15.75">
      <c r="B106" s="180"/>
      <c r="C106" s="190"/>
    </row>
    <row r="107" spans="2:3" ht="15.75">
      <c r="B107" s="180"/>
      <c r="C107" s="181"/>
    </row>
    <row r="108" spans="2:3" ht="15.75">
      <c r="B108" s="180"/>
      <c r="C108" s="183"/>
    </row>
    <row r="109" spans="2:3" ht="15.75">
      <c r="B109" s="195"/>
      <c r="C109" s="191"/>
    </row>
    <row r="110" spans="2:3" ht="15.75">
      <c r="B110" s="178"/>
      <c r="C110" s="190"/>
    </row>
    <row r="111" spans="2:3" ht="15.75">
      <c r="B111" s="180"/>
      <c r="C111" s="190"/>
    </row>
    <row r="112" spans="2:3" ht="15.75">
      <c r="B112" s="192"/>
      <c r="C112" s="188"/>
    </row>
    <row r="113" spans="2:3" ht="15.75">
      <c r="B113" s="180"/>
      <c r="C113" s="190"/>
    </row>
    <row r="114" spans="2:3" ht="15.75">
      <c r="B114" s="178"/>
      <c r="C114" s="181"/>
    </row>
    <row r="117" spans="2:3" ht="15">
      <c r="C117" s="191"/>
    </row>
    <row r="118" spans="2:3">
      <c r="C118" s="182"/>
    </row>
  </sheetData>
  <hyperlinks>
    <hyperlink ref="C28" location="'Wage incomes'!A1" display="Wage incomes, 1841-1920"/>
    <hyperlink ref="C29" location="'Intermediate incomes'!A1" display="Intermediate incomes, benchmark estimates"/>
    <hyperlink ref="C30" location="Salaries!A1" display="Salaries, 1841-1920"/>
    <hyperlink ref="C31" location="'Profits and self-employed'!A1" display="Profits and self-employment income, 1841-1920"/>
    <hyperlink ref="C32" location="Rent!A1" display="Rent, 1841-1920"/>
    <hyperlink ref="C33" location="'GDP(I) and productivity'!A1" display="Aggregate GDP(I) and productivity estimates 1841-1920"/>
    <hyperlink ref="C34" location="'Constructed Bottom up deflator'!A1" display="An alternative bottom-up deflator"/>
    <hyperlink ref="C35" location="'Deflator Alts'!A1" display="Real GDP(I) under different deflator alternatives"/>
    <hyperlink ref="C36" location="'Evasion Alts'!A1" display="Real GDP(I) under different evasion alternatives"/>
    <hyperlink ref="C37" location="'Extended Productivity'!A1" display="Extended productivty estimares 1830-1920"/>
    <hyperlink ref="C38:C39" location="'Extended Productivity'!A1" display="Extended productivty estimares 1830-1920"/>
    <hyperlink ref="C38" location="'Aggregate Unemployment'!A1" display="Aggregate unemployment 1831-1913"/>
    <hyperlink ref="C39" location="'Unskilled unemployment'!A1" display="Unskilled unemployment 1848-191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100"/>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1.85546875" style="68" customWidth="1"/>
    <col min="2" max="2" width="13.7109375" style="68" customWidth="1"/>
    <col min="3" max="3" width="13.5703125" style="68" customWidth="1"/>
    <col min="4" max="5" width="13.42578125" style="68" customWidth="1"/>
    <col min="6" max="6" width="9.140625" style="12"/>
    <col min="7" max="7" width="17.5703125" style="12" customWidth="1"/>
    <col min="8" max="8" width="13.42578125" style="68" customWidth="1"/>
    <col min="9" max="9" width="12" style="68" customWidth="1"/>
    <col min="10" max="14" width="9.140625" style="68"/>
    <col min="15" max="15" width="11.28515625" style="63" customWidth="1"/>
    <col min="16" max="16" width="13" style="63" customWidth="1"/>
    <col min="17" max="18" width="10.5703125" style="12" bestFit="1" customWidth="1"/>
    <col min="19" max="16384" width="9.140625" style="68"/>
  </cols>
  <sheetData>
    <row r="1" spans="1:33" ht="18.75">
      <c r="A1" s="230" t="s">
        <v>348</v>
      </c>
      <c r="B1" s="229" t="s">
        <v>299</v>
      </c>
      <c r="O1" s="12"/>
      <c r="P1" s="12"/>
    </row>
    <row r="2" spans="1:33" ht="18.75">
      <c r="A2" s="230"/>
      <c r="B2" s="229"/>
      <c r="O2" s="12"/>
      <c r="P2" s="12"/>
    </row>
    <row r="3" spans="1:33" ht="45">
      <c r="B3" s="56" t="s">
        <v>160</v>
      </c>
      <c r="C3" s="56" t="s">
        <v>155</v>
      </c>
      <c r="D3" s="76" t="s">
        <v>156</v>
      </c>
      <c r="E3" s="76" t="s">
        <v>159</v>
      </c>
      <c r="F3" s="120" t="s">
        <v>160</v>
      </c>
      <c r="G3" s="120" t="s">
        <v>226</v>
      </c>
      <c r="H3" s="76" t="s">
        <v>156</v>
      </c>
      <c r="I3" s="76" t="s">
        <v>159</v>
      </c>
      <c r="J3" s="76" t="s">
        <v>155</v>
      </c>
      <c r="K3" s="76" t="s">
        <v>156</v>
      </c>
      <c r="L3" s="76" t="s">
        <v>159</v>
      </c>
      <c r="M3" s="74"/>
      <c r="N3" s="74"/>
      <c r="O3" s="56" t="s">
        <v>167</v>
      </c>
      <c r="P3" s="56" t="s">
        <v>226</v>
      </c>
      <c r="Q3" s="120" t="s">
        <v>156</v>
      </c>
      <c r="R3" s="120" t="s">
        <v>159</v>
      </c>
      <c r="S3" s="74"/>
      <c r="T3" s="74"/>
      <c r="U3" s="74"/>
      <c r="V3" s="74"/>
      <c r="W3" s="74"/>
      <c r="X3" s="74"/>
      <c r="Y3" s="74"/>
      <c r="Z3" s="74"/>
      <c r="AA3" s="74"/>
      <c r="AB3" s="74"/>
      <c r="AC3" s="74"/>
      <c r="AD3" s="74"/>
      <c r="AE3" s="74"/>
      <c r="AF3" s="74"/>
      <c r="AG3" s="74"/>
    </row>
    <row r="4" spans="1:33">
      <c r="B4" s="43"/>
      <c r="C4" s="43"/>
      <c r="F4" s="10" t="s">
        <v>153</v>
      </c>
      <c r="G4" s="10" t="s">
        <v>153</v>
      </c>
      <c r="H4" s="74" t="s">
        <v>153</v>
      </c>
      <c r="I4" s="74" t="s">
        <v>153</v>
      </c>
      <c r="J4" s="74" t="s">
        <v>225</v>
      </c>
      <c r="K4" s="74" t="s">
        <v>225</v>
      </c>
      <c r="L4" s="74" t="s">
        <v>225</v>
      </c>
      <c r="M4" s="74" t="s">
        <v>225</v>
      </c>
      <c r="O4" s="43"/>
      <c r="P4" s="43"/>
      <c r="S4" s="74" t="s">
        <v>153</v>
      </c>
      <c r="T4" s="74" t="s">
        <v>153</v>
      </c>
      <c r="U4" s="74" t="s">
        <v>153</v>
      </c>
      <c r="V4" s="74" t="s">
        <v>153</v>
      </c>
    </row>
    <row r="5" spans="1:33">
      <c r="A5" s="68">
        <v>1841</v>
      </c>
      <c r="B5" s="121">
        <f>'GDP(I) and productivity'!B5/'GDP(I) and productivity'!$N5</f>
        <v>545.61925529238488</v>
      </c>
      <c r="C5" s="121">
        <f>('GDP(I) and productivity'!B5-'Profits and self-employed'!$AB5+'Profits and self-employed'!AC5)/'GDP(I) and productivity'!$N5</f>
        <v>530.83568982428028</v>
      </c>
      <c r="D5" s="71">
        <f>('GDP(I) and productivity'!B5-'Profits and self-employed'!$AB5+'Profits and self-employed'!AD5)/'GDP(I) and productivity'!$N5</f>
        <v>542.78835977721599</v>
      </c>
      <c r="E5" s="71">
        <f>('GDP(I) and productivity'!B5-'Profits and self-employed'!$AB5+'Profits and self-employed'!AE5)/'GDP(I) and productivity'!$N5</f>
        <v>542.78835977721599</v>
      </c>
      <c r="F5" s="14"/>
      <c r="G5" s="14"/>
      <c r="H5" s="71"/>
      <c r="O5" s="128">
        <f>B5/'GDP(I) and productivity'!$BA5</f>
        <v>8.3369796208368907</v>
      </c>
      <c r="P5" s="128">
        <f>C5/'GDP(I) and productivity'!$BA5</f>
        <v>8.1110889785338642</v>
      </c>
      <c r="Q5" s="11">
        <f>D5/'GDP(I) and productivity'!$BA5</f>
        <v>8.2937239659278017</v>
      </c>
      <c r="R5" s="11">
        <f>E5/'GDP(I) and productivity'!$BA5</f>
        <v>8.2937239659278017</v>
      </c>
    </row>
    <row r="6" spans="1:33">
      <c r="A6" s="68">
        <f>A5+1</f>
        <v>1842</v>
      </c>
      <c r="B6" s="121">
        <f>'GDP(I) and productivity'!B6/'GDP(I) and productivity'!$N6</f>
        <v>581.41503965185518</v>
      </c>
      <c r="C6" s="121">
        <f>('GDP(I) and productivity'!B6-'Profits and self-employed'!$AB6+'Profits and self-employed'!AC6)/'GDP(I) and productivity'!$N6</f>
        <v>565.1502689338505</v>
      </c>
      <c r="D6" s="71">
        <f>('GDP(I) and productivity'!B6-'Profits and self-employed'!$AB6+'Profits and self-employed'!AD6)/'GDP(I) and productivity'!$N6</f>
        <v>578.300509088833</v>
      </c>
      <c r="E6" s="71">
        <f>('GDP(I) and productivity'!B6-'Profits and self-employed'!$AB6+'Profits and self-employed'!AE6)/'GDP(I) and productivity'!$N6</f>
        <v>578.300509088833</v>
      </c>
      <c r="F6" s="14">
        <f>100*B6/B5-100</f>
        <v>6.5605793806320492</v>
      </c>
      <c r="G6" s="14">
        <f>100*C6/C5-100</f>
        <v>6.464256222284007</v>
      </c>
      <c r="H6" s="71">
        <f>100*D6/D5-100</f>
        <v>6.5425406923230156</v>
      </c>
      <c r="I6" s="71">
        <f>100*E6/E5-100</f>
        <v>6.5425406923230156</v>
      </c>
      <c r="O6" s="128">
        <f>B6/'GDP(I) and productivity'!$BA6</f>
        <v>8.6766106167980706</v>
      </c>
      <c r="P6" s="128">
        <f>C6/'GDP(I) and productivity'!$BA6</f>
        <v>8.4338871358641612</v>
      </c>
      <c r="Q6" s="11">
        <f>D6/'GDP(I) and productivity'!$BA6</f>
        <v>8.630131652363918</v>
      </c>
      <c r="R6" s="11">
        <f>E6/'GDP(I) and productivity'!$BA6</f>
        <v>8.630131652363918</v>
      </c>
      <c r="S6" s="71">
        <f>100*O6/O5-100</f>
        <v>4.0737894466279982</v>
      </c>
      <c r="T6" s="71">
        <f>100*P6/P5-100</f>
        <v>3.9797141688938069</v>
      </c>
      <c r="U6" s="71">
        <f>100*Q6/Q5-100</f>
        <v>4.0561717247661448</v>
      </c>
      <c r="V6" s="71">
        <f>100*R6/R5-100</f>
        <v>4.0561717247661448</v>
      </c>
      <c r="Z6" s="71"/>
      <c r="AA6" s="71"/>
    </row>
    <row r="7" spans="1:33">
      <c r="A7" s="68">
        <f t="shared" ref="A7:A70" si="0">A6+1</f>
        <v>1843</v>
      </c>
      <c r="B7" s="121">
        <f>'GDP(I) and productivity'!B7/'GDP(I) and productivity'!$N7</f>
        <v>593.44931674725785</v>
      </c>
      <c r="C7" s="121">
        <f>('GDP(I) and productivity'!B7-'Profits and self-employed'!$AB7+'Profits and self-employed'!AC7)/'GDP(I) and productivity'!$N7</f>
        <v>577.88046365168486</v>
      </c>
      <c r="D7" s="71">
        <f>('GDP(I) and productivity'!B7-'Profits and self-employed'!$AB7+'Profits and self-employed'!AD7)/'GDP(I) and productivity'!$N7</f>
        <v>590.46804700555242</v>
      </c>
      <c r="E7" s="71">
        <f>('GDP(I) and productivity'!B7-'Profits and self-employed'!$AB7+'Profits and self-employed'!AE7)/'GDP(I) and productivity'!$N7</f>
        <v>590.46804700555242</v>
      </c>
      <c r="F7" s="14">
        <f t="shared" ref="F7:F38" si="1">100*B7/B6-100</f>
        <v>2.0698255591407957</v>
      </c>
      <c r="G7" s="14">
        <f t="shared" ref="G7:G38" si="2">100*C7/C6-100</f>
        <v>2.2525327187492508</v>
      </c>
      <c r="H7" s="71">
        <f t="shared" ref="H7:H38" si="3">100*D7/D6-100</f>
        <v>2.1040164629788336</v>
      </c>
      <c r="I7" s="71">
        <f t="shared" ref="I7:I70" si="4">100*E7/E6-100</f>
        <v>2.1040164629788336</v>
      </c>
      <c r="O7" s="128">
        <f>B7/'GDP(I) and productivity'!$BA7</f>
        <v>8.7198059363936213</v>
      </c>
      <c r="P7" s="128">
        <f>C7/'GDP(I) and productivity'!$BA7</f>
        <v>8.4910460847693674</v>
      </c>
      <c r="Q7" s="11">
        <f>D7/'GDP(I) and productivity'!$BA7</f>
        <v>8.6760008584230199</v>
      </c>
      <c r="R7" s="11">
        <f>E7/'GDP(I) and productivity'!$BA7</f>
        <v>8.6760008584230199</v>
      </c>
      <c r="S7" s="71">
        <f t="shared" ref="S7:S38" si="5">100*O7/O6-100</f>
        <v>0.49783632691692503</v>
      </c>
      <c r="T7" s="71">
        <f t="shared" ref="T7:T38" si="6">100*P7/P6-100</f>
        <v>0.67772959235064434</v>
      </c>
      <c r="U7" s="71">
        <f t="shared" ref="U7:U38" si="7">100*Q7/Q6-100</f>
        <v>0.53150065267587365</v>
      </c>
      <c r="V7" s="71">
        <f t="shared" ref="V7:V70" si="8">100*R7/R6-100</f>
        <v>0.53150065267587365</v>
      </c>
      <c r="Z7" s="71"/>
      <c r="AA7" s="71"/>
    </row>
    <row r="8" spans="1:33">
      <c r="A8" s="68">
        <f t="shared" si="0"/>
        <v>1844</v>
      </c>
      <c r="B8" s="121">
        <f>'GDP(I) and productivity'!B8/'GDP(I) and productivity'!$N8</f>
        <v>600.41371003886672</v>
      </c>
      <c r="C8" s="121">
        <f>('GDP(I) and productivity'!B8-'Profits and self-employed'!$AB8+'Profits and self-employed'!AC8)/'GDP(I) and productivity'!$N8</f>
        <v>582.38471351497321</v>
      </c>
      <c r="D8" s="71">
        <f>('GDP(I) and productivity'!B8-'Profits and self-employed'!$AB8+'Profits and self-employed'!AD8)/'GDP(I) and productivity'!$N8</f>
        <v>596.96134900237655</v>
      </c>
      <c r="E8" s="71">
        <f>('GDP(I) and productivity'!B8-'Profits and self-employed'!$AB8+'Profits and self-employed'!AE8)/'GDP(I) and productivity'!$N8</f>
        <v>596.96134900237655</v>
      </c>
      <c r="F8" s="14">
        <f t="shared" si="1"/>
        <v>1.1735447484852131</v>
      </c>
      <c r="G8" s="14">
        <f t="shared" si="2"/>
        <v>0.77944318013894076</v>
      </c>
      <c r="H8" s="71">
        <f t="shared" si="3"/>
        <v>1.0996872785502347</v>
      </c>
      <c r="I8" s="71">
        <f t="shared" si="4"/>
        <v>1.0996872785502347</v>
      </c>
      <c r="O8" s="128">
        <f>B8/'GDP(I) and productivity'!$BA8</f>
        <v>8.7103110675949882</v>
      </c>
      <c r="P8" s="128">
        <f>C8/'GDP(I) and productivity'!$BA8</f>
        <v>8.4487611307197366</v>
      </c>
      <c r="Q8" s="11">
        <f>D8/'GDP(I) and productivity'!$BA8</f>
        <v>8.6602270371295162</v>
      </c>
      <c r="R8" s="11">
        <f>E8/'GDP(I) and productivity'!$BA8</f>
        <v>8.6602270371295162</v>
      </c>
      <c r="S8" s="71">
        <f t="shared" si="5"/>
        <v>-0.10888853339045568</v>
      </c>
      <c r="T8" s="71">
        <f t="shared" si="6"/>
        <v>-0.49799463608468386</v>
      </c>
      <c r="U8" s="71">
        <f t="shared" si="7"/>
        <v>-0.18180981711394395</v>
      </c>
      <c r="V8" s="71">
        <f t="shared" si="8"/>
        <v>-0.18180981711394395</v>
      </c>
      <c r="Z8" s="71"/>
      <c r="AA8" s="71"/>
    </row>
    <row r="9" spans="1:33">
      <c r="A9" s="68">
        <f t="shared" si="0"/>
        <v>1845</v>
      </c>
      <c r="B9" s="121">
        <f>'GDP(I) and productivity'!B9/'GDP(I) and productivity'!$N9</f>
        <v>596.0737194563734</v>
      </c>
      <c r="C9" s="121">
        <f>('GDP(I) and productivity'!B9-'Profits and self-employed'!$AB9+'Profits and self-employed'!AC9)/'GDP(I) and productivity'!$N9</f>
        <v>579.01214272734592</v>
      </c>
      <c r="D9" s="71">
        <f>('GDP(I) and productivity'!B9-'Profits and self-employed'!$AB9+'Profits and self-employed'!AD9)/'GDP(I) and productivity'!$N9</f>
        <v>592.80660901890008</v>
      </c>
      <c r="E9" s="71">
        <f>('GDP(I) and productivity'!B9-'Profits and self-employed'!$AB9+'Profits and self-employed'!AE9)/'GDP(I) and productivity'!$N9</f>
        <v>592.80660901890008</v>
      </c>
      <c r="F9" s="14">
        <f t="shared" si="1"/>
        <v>-0.7228333580544728</v>
      </c>
      <c r="G9" s="14">
        <f t="shared" si="2"/>
        <v>-0.5790967223834258</v>
      </c>
      <c r="H9" s="71">
        <f t="shared" si="3"/>
        <v>-0.69598140489661375</v>
      </c>
      <c r="I9" s="71">
        <f t="shared" si="4"/>
        <v>-0.69598140489661375</v>
      </c>
      <c r="O9" s="128">
        <f>B9/'GDP(I) and productivity'!$BA9</f>
        <v>8.5670995497478888</v>
      </c>
      <c r="P9" s="128">
        <f>C9/'GDP(I) and productivity'!$BA9</f>
        <v>8.3218811790293348</v>
      </c>
      <c r="Q9" s="11">
        <f>D9/'GDP(I) and productivity'!$BA9</f>
        <v>8.5201428404613573</v>
      </c>
      <c r="R9" s="11">
        <f>E9/'GDP(I) and productivity'!$BA9</f>
        <v>8.5201428404613573</v>
      </c>
      <c r="S9" s="71">
        <f t="shared" si="5"/>
        <v>-1.6441607737740895</v>
      </c>
      <c r="T9" s="71">
        <f t="shared" si="6"/>
        <v>-1.5017580652039584</v>
      </c>
      <c r="U9" s="71">
        <f t="shared" si="7"/>
        <v>-1.6175580162918095</v>
      </c>
      <c r="V9" s="71">
        <f t="shared" si="8"/>
        <v>-1.6175580162918095</v>
      </c>
      <c r="Z9" s="71"/>
      <c r="AA9" s="71"/>
    </row>
    <row r="10" spans="1:33">
      <c r="A10" s="68">
        <f t="shared" si="0"/>
        <v>1846</v>
      </c>
      <c r="B10" s="121">
        <f>'GDP(I) and productivity'!B10/'GDP(I) and productivity'!$N10</f>
        <v>573.26287792537903</v>
      </c>
      <c r="C10" s="121">
        <f>('GDP(I) and productivity'!B10-'Profits and self-employed'!$AB10+'Profits and self-employed'!AC10)/'GDP(I) and productivity'!$N10</f>
        <v>558.31532672788558</v>
      </c>
      <c r="D10" s="71">
        <f>('GDP(I) and productivity'!B10-'Profits and self-employed'!$AB10+'Profits and self-employed'!AD10)/'GDP(I) and productivity'!$N10</f>
        <v>570.4005808875612</v>
      </c>
      <c r="E10" s="71">
        <f>('GDP(I) and productivity'!B10-'Profits and self-employed'!$AB10+'Profits and self-employed'!AE10)/'GDP(I) and productivity'!$N10</f>
        <v>570.4005808875612</v>
      </c>
      <c r="F10" s="14">
        <f t="shared" si="1"/>
        <v>-3.8268490601796969</v>
      </c>
      <c r="G10" s="14">
        <f t="shared" si="2"/>
        <v>-3.574504655804148</v>
      </c>
      <c r="H10" s="71">
        <f t="shared" si="3"/>
        <v>-3.7796522154874452</v>
      </c>
      <c r="I10" s="71">
        <f t="shared" si="4"/>
        <v>-3.7796522154874452</v>
      </c>
      <c r="O10" s="128">
        <f>B10/'GDP(I) and productivity'!$BA10</f>
        <v>8.5120065262902411</v>
      </c>
      <c r="P10" s="128">
        <f>C10/'GDP(I) and productivity'!$BA10</f>
        <v>8.2900600890718117</v>
      </c>
      <c r="Q10" s="11">
        <f>D10/'GDP(I) and productivity'!$BA10</f>
        <v>8.4695061446952238</v>
      </c>
      <c r="R10" s="11">
        <f>E10/'GDP(I) and productivity'!$BA10</f>
        <v>8.4695061446952238</v>
      </c>
      <c r="S10" s="71">
        <f t="shared" si="5"/>
        <v>-0.64307672786723913</v>
      </c>
      <c r="T10" s="71">
        <f t="shared" si="6"/>
        <v>-0.38237856649180912</v>
      </c>
      <c r="U10" s="71">
        <f t="shared" si="7"/>
        <v>-0.59431745117774426</v>
      </c>
      <c r="V10" s="71">
        <f t="shared" si="8"/>
        <v>-0.59431745117774426</v>
      </c>
      <c r="Z10" s="71"/>
      <c r="AA10" s="71"/>
    </row>
    <row r="11" spans="1:33">
      <c r="A11" s="68">
        <f t="shared" si="0"/>
        <v>1847</v>
      </c>
      <c r="B11" s="121">
        <f>'GDP(I) and productivity'!B11/'GDP(I) and productivity'!$N11</f>
        <v>564.9294226606437</v>
      </c>
      <c r="C11" s="121">
        <f>('GDP(I) and productivity'!B11-'Profits and self-employed'!$AB11+'Profits and self-employed'!AC11)/'GDP(I) and productivity'!$N11</f>
        <v>549.74797067893689</v>
      </c>
      <c r="D11" s="71">
        <f>('GDP(I) and productivity'!B11-'Profits and self-employed'!$AB11+'Profits and self-employed'!AD11)/'GDP(I) and productivity'!$N11</f>
        <v>562.02233611095517</v>
      </c>
      <c r="E11" s="71">
        <f>('GDP(I) and productivity'!B11-'Profits and self-employed'!$AB11+'Profits and self-employed'!AE11)/'GDP(I) and productivity'!$N11</f>
        <v>562.02233611095517</v>
      </c>
      <c r="F11" s="14">
        <f t="shared" si="1"/>
        <v>-1.453688279083039</v>
      </c>
      <c r="G11" s="14">
        <f t="shared" si="2"/>
        <v>-1.5345013183068659</v>
      </c>
      <c r="H11" s="71">
        <f t="shared" si="3"/>
        <v>-1.4688352462000012</v>
      </c>
      <c r="I11" s="71">
        <f t="shared" si="4"/>
        <v>-1.4688352462000012</v>
      </c>
      <c r="O11" s="128">
        <f>B11/'GDP(I) and productivity'!$BA11</f>
        <v>8.3467263105179441</v>
      </c>
      <c r="P11" s="128">
        <f>C11/'GDP(I) and productivity'!$BA11</f>
        <v>8.122423203608081</v>
      </c>
      <c r="Q11" s="11">
        <f>D11/'GDP(I) and productivity'!$BA11</f>
        <v>8.30377465174797</v>
      </c>
      <c r="R11" s="11">
        <f>E11/'GDP(I) and productivity'!$BA11</f>
        <v>8.30377465174797</v>
      </c>
      <c r="S11" s="71">
        <f t="shared" si="5"/>
        <v>-1.941730369470605</v>
      </c>
      <c r="T11" s="71">
        <f t="shared" si="6"/>
        <v>-2.0221431891032324</v>
      </c>
      <c r="U11" s="71">
        <f t="shared" si="7"/>
        <v>-1.9568023225422451</v>
      </c>
      <c r="V11" s="71">
        <f t="shared" si="8"/>
        <v>-1.9568023225422451</v>
      </c>
      <c r="Z11" s="71"/>
      <c r="AA11" s="71"/>
    </row>
    <row r="12" spans="1:33">
      <c r="A12" s="68">
        <f t="shared" si="0"/>
        <v>1848</v>
      </c>
      <c r="B12" s="121">
        <f>'GDP(I) and productivity'!B12/'GDP(I) and productivity'!$N12</f>
        <v>589.94147026029611</v>
      </c>
      <c r="C12" s="121">
        <f>('GDP(I) and productivity'!B12-'Profits and self-employed'!$AB12+'Profits and self-employed'!AC12)/'GDP(I) and productivity'!$N12</f>
        <v>572.82084107114827</v>
      </c>
      <c r="D12" s="71">
        <f>('GDP(I) and productivity'!B12-'Profits and self-employed'!$AB12+'Profits and self-employed'!AD12)/'GDP(I) and productivity'!$N12</f>
        <v>586.66305190492733</v>
      </c>
      <c r="E12" s="71">
        <f>('GDP(I) and productivity'!B12-'Profits and self-employed'!$AB12+'Profits and self-employed'!AE12)/'GDP(I) and productivity'!$N12</f>
        <v>586.66305190492733</v>
      </c>
      <c r="F12" s="14">
        <f t="shared" si="1"/>
        <v>4.4274641391226197</v>
      </c>
      <c r="G12" s="14">
        <f t="shared" si="2"/>
        <v>4.1969905525465521</v>
      </c>
      <c r="H12" s="71">
        <f t="shared" si="3"/>
        <v>4.3842947532084509</v>
      </c>
      <c r="I12" s="71">
        <f t="shared" si="4"/>
        <v>4.3842947532084509</v>
      </c>
      <c r="O12" s="128">
        <f>B12/'GDP(I) and productivity'!$BA12</f>
        <v>9.1505850770205903</v>
      </c>
      <c r="P12" s="128">
        <f>C12/'GDP(I) and productivity'!$BA12</f>
        <v>8.8850269125838768</v>
      </c>
      <c r="Q12" s="11">
        <f>D12/'GDP(I) and productivity'!$BA12</f>
        <v>9.0997335136178137</v>
      </c>
      <c r="R12" s="11">
        <f>E12/'GDP(I) and productivity'!$BA12</f>
        <v>9.0997335136178137</v>
      </c>
      <c r="S12" s="71">
        <f t="shared" si="5"/>
        <v>9.6308269445672465</v>
      </c>
      <c r="T12" s="71">
        <f t="shared" si="6"/>
        <v>9.3888694279933418</v>
      </c>
      <c r="U12" s="71">
        <f t="shared" si="7"/>
        <v>9.5855065346973589</v>
      </c>
      <c r="V12" s="71">
        <f t="shared" si="8"/>
        <v>9.5855065346973589</v>
      </c>
      <c r="Z12" s="71"/>
      <c r="AA12" s="71"/>
    </row>
    <row r="13" spans="1:33">
      <c r="A13" s="68">
        <f t="shared" si="0"/>
        <v>1849</v>
      </c>
      <c r="B13" s="121">
        <f>'GDP(I) and productivity'!B13/'GDP(I) and productivity'!$N13</f>
        <v>580.18263168501244</v>
      </c>
      <c r="C13" s="121">
        <f>('GDP(I) and productivity'!B13-'Profits and self-employed'!$AB13+'Profits and self-employed'!AC13)/'GDP(I) and productivity'!$N13</f>
        <v>564.36016943113304</v>
      </c>
      <c r="D13" s="71">
        <f>('GDP(I) and productivity'!B13-'Profits and self-employed'!$AB13+'Profits and self-employed'!AD13)/'GDP(I) and productivity'!$N13</f>
        <v>577.15279848746115</v>
      </c>
      <c r="E13" s="71">
        <f>('GDP(I) and productivity'!B13-'Profits and self-employed'!$AB13+'Profits and self-employed'!AE13)/'GDP(I) and productivity'!$N13</f>
        <v>577.15279848746115</v>
      </c>
      <c r="F13" s="14">
        <f t="shared" si="1"/>
        <v>-1.6542045384566393</v>
      </c>
      <c r="G13" s="14">
        <f t="shared" si="2"/>
        <v>-1.4770188221842915</v>
      </c>
      <c r="H13" s="71">
        <f t="shared" si="3"/>
        <v>-1.6210759117326035</v>
      </c>
      <c r="I13" s="71">
        <f t="shared" si="4"/>
        <v>-1.6210759117326035</v>
      </c>
      <c r="O13" s="128">
        <f>B13/'GDP(I) and productivity'!$BA13</f>
        <v>8.8552931216659267</v>
      </c>
      <c r="P13" s="128">
        <f>C13/'GDP(I) and productivity'!$BA13</f>
        <v>8.6137958180364276</v>
      </c>
      <c r="Q13" s="11">
        <f>D13/'GDP(I) and productivity'!$BA13</f>
        <v>8.8090489571411297</v>
      </c>
      <c r="R13" s="11">
        <f>E13/'GDP(I) and productivity'!$BA13</f>
        <v>8.8090489571411297</v>
      </c>
      <c r="S13" s="71">
        <f t="shared" si="5"/>
        <v>-3.2270281393942213</v>
      </c>
      <c r="T13" s="71">
        <f t="shared" si="6"/>
        <v>-3.0526761169772527</v>
      </c>
      <c r="U13" s="71">
        <f t="shared" si="7"/>
        <v>-3.1944293318224339</v>
      </c>
      <c r="V13" s="71">
        <f t="shared" si="8"/>
        <v>-3.1944293318224339</v>
      </c>
      <c r="Z13" s="71"/>
      <c r="AA13" s="71"/>
    </row>
    <row r="14" spans="1:33">
      <c r="A14" s="68">
        <f t="shared" si="0"/>
        <v>1850</v>
      </c>
      <c r="B14" s="121">
        <f>'GDP(I) and productivity'!B14/'GDP(I) and productivity'!$N14</f>
        <v>647.85268567446883</v>
      </c>
      <c r="C14" s="121">
        <f>('GDP(I) and productivity'!B14-'Profits and self-employed'!$AB14+'Profits and self-employed'!AC14)/'GDP(I) and productivity'!$N14</f>
        <v>628.23833560953926</v>
      </c>
      <c r="D14" s="71">
        <f>('GDP(I) and productivity'!B14-'Profits and self-employed'!$AB14+'Profits and self-employed'!AD14)/'GDP(I) and productivity'!$N14</f>
        <v>644.09674630033339</v>
      </c>
      <c r="E14" s="71">
        <f>('GDP(I) and productivity'!B14-'Profits and self-employed'!$AB14+'Profits and self-employed'!AE14)/'GDP(I) and productivity'!$N14</f>
        <v>644.09674630033339</v>
      </c>
      <c r="F14" s="14">
        <f t="shared" si="1"/>
        <v>11.663578034544685</v>
      </c>
      <c r="G14" s="14">
        <f t="shared" si="2"/>
        <v>11.318687894433538</v>
      </c>
      <c r="H14" s="71">
        <f t="shared" si="3"/>
        <v>11.598999084525204</v>
      </c>
      <c r="I14" s="71">
        <f t="shared" si="4"/>
        <v>11.598999084525204</v>
      </c>
      <c r="O14" s="128">
        <f>B14/'GDP(I) and productivity'!$BA14</f>
        <v>9.7809256809063783</v>
      </c>
      <c r="P14" s="128">
        <f>C14/'GDP(I) and productivity'!$BA14</f>
        <v>9.4847989463777882</v>
      </c>
      <c r="Q14" s="11">
        <f>D14/'GDP(I) and productivity'!$BA14</f>
        <v>9.7242205615285631</v>
      </c>
      <c r="R14" s="11">
        <f>E14/'GDP(I) and productivity'!$BA14</f>
        <v>9.7242205615285631</v>
      </c>
      <c r="S14" s="71">
        <f t="shared" si="5"/>
        <v>10.452873174528108</v>
      </c>
      <c r="T14" s="71">
        <f t="shared" si="6"/>
        <v>10.111722482643103</v>
      </c>
      <c r="U14" s="71">
        <f t="shared" si="7"/>
        <v>10.388994417445502</v>
      </c>
      <c r="V14" s="71">
        <f t="shared" si="8"/>
        <v>10.388994417445502</v>
      </c>
      <c r="Z14" s="71"/>
      <c r="AA14" s="71"/>
    </row>
    <row r="15" spans="1:33">
      <c r="A15" s="68">
        <f t="shared" si="0"/>
        <v>1851</v>
      </c>
      <c r="B15" s="121">
        <f>'GDP(I) and productivity'!B15/'GDP(I) and productivity'!$N15</f>
        <v>658.11050884507802</v>
      </c>
      <c r="C15" s="121">
        <f>('GDP(I) and productivity'!B15-'Profits and self-employed'!$AB15+'Profits and self-employed'!AC15)/'GDP(I) and productivity'!$N15</f>
        <v>637.44100448192819</v>
      </c>
      <c r="D15" s="71">
        <f>('GDP(I) and productivity'!B15-'Profits and self-employed'!$AB15+'Profits and self-employed'!AD15)/'GDP(I) and productivity'!$N15</f>
        <v>654.15251864787911</v>
      </c>
      <c r="E15" s="71">
        <f>('GDP(I) and productivity'!B15-'Profits and self-employed'!$AB15+'Profits and self-employed'!AE15)/'GDP(I) and productivity'!$N15</f>
        <v>654.15251864787911</v>
      </c>
      <c r="F15" s="14">
        <f t="shared" si="1"/>
        <v>1.5833573584602618</v>
      </c>
      <c r="G15" s="14">
        <f t="shared" si="2"/>
        <v>1.4648372044122624</v>
      </c>
      <c r="H15" s="71">
        <f t="shared" si="3"/>
        <v>1.561220795681038</v>
      </c>
      <c r="I15" s="71">
        <f t="shared" si="4"/>
        <v>1.561220795681038</v>
      </c>
      <c r="O15" s="128">
        <f>B15/'GDP(I) and productivity'!$BA15</f>
        <v>9.8069674709725323</v>
      </c>
      <c r="P15" s="128">
        <f>C15/'GDP(I) and productivity'!$BA15</f>
        <v>9.4989566518074291</v>
      </c>
      <c r="Q15" s="11">
        <f>D15/'GDP(I) and productivity'!$BA15</f>
        <v>9.747986675813257</v>
      </c>
      <c r="R15" s="11">
        <f>E15/'GDP(I) and productivity'!$BA15</f>
        <v>9.747986675813257</v>
      </c>
      <c r="S15" s="71">
        <f t="shared" si="5"/>
        <v>0.26625077130471198</v>
      </c>
      <c r="T15" s="71">
        <f t="shared" si="6"/>
        <v>0.14926732247758423</v>
      </c>
      <c r="U15" s="71">
        <f t="shared" si="7"/>
        <v>0.24440122613754056</v>
      </c>
      <c r="V15" s="71">
        <f t="shared" si="8"/>
        <v>0.24440122613754056</v>
      </c>
      <c r="Z15" s="71"/>
      <c r="AA15" s="71"/>
    </row>
    <row r="16" spans="1:33">
      <c r="A16" s="68">
        <f t="shared" si="0"/>
        <v>1852</v>
      </c>
      <c r="B16" s="121">
        <f>'GDP(I) and productivity'!B16/'GDP(I) and productivity'!$N16</f>
        <v>684.4455851936317</v>
      </c>
      <c r="C16" s="121">
        <f>('GDP(I) and productivity'!B16-'Profits and self-employed'!$AB16+'Profits and self-employed'!AC16)/'GDP(I) and productivity'!$N16</f>
        <v>662.37484716504412</v>
      </c>
      <c r="D16" s="71">
        <f>('GDP(I) and productivity'!B16-'Profits and self-employed'!$AB16+'Profits and self-employed'!AD16)/'GDP(I) and productivity'!$N16</f>
        <v>680.21927365624265</v>
      </c>
      <c r="E16" s="71">
        <f>('GDP(I) and productivity'!B16-'Profits and self-employed'!$AB16+'Profits and self-employed'!AE16)/'GDP(I) and productivity'!$N16</f>
        <v>680.21927365624265</v>
      </c>
      <c r="F16" s="14">
        <f t="shared" si="1"/>
        <v>4.0016191801539946</v>
      </c>
      <c r="G16" s="14">
        <f t="shared" si="2"/>
        <v>3.9115529920106837</v>
      </c>
      <c r="H16" s="71">
        <f t="shared" si="3"/>
        <v>3.9848130619817823</v>
      </c>
      <c r="I16" s="71">
        <f t="shared" si="4"/>
        <v>3.9848130619817823</v>
      </c>
      <c r="O16" s="128">
        <f>B16/'GDP(I) and productivity'!$BA16</f>
        <v>10.25449916155093</v>
      </c>
      <c r="P16" s="128">
        <f>C16/'GDP(I) and productivity'!$BA16</f>
        <v>9.9238309981425363</v>
      </c>
      <c r="Q16" s="11">
        <f>D16/'GDP(I) and productivity'!$BA16</f>
        <v>10.191179726004643</v>
      </c>
      <c r="R16" s="11">
        <f>E16/'GDP(I) and productivity'!$BA16</f>
        <v>10.191179726004643</v>
      </c>
      <c r="S16" s="71">
        <f t="shared" si="5"/>
        <v>4.5634054757807547</v>
      </c>
      <c r="T16" s="71">
        <f t="shared" si="6"/>
        <v>4.4728527764600727</v>
      </c>
      <c r="U16" s="71">
        <f t="shared" si="7"/>
        <v>4.5465085758789456</v>
      </c>
      <c r="V16" s="71">
        <f t="shared" si="8"/>
        <v>4.5465085758789456</v>
      </c>
      <c r="Z16" s="71"/>
      <c r="AA16" s="71"/>
    </row>
    <row r="17" spans="1:27">
      <c r="A17" s="68">
        <f t="shared" si="0"/>
        <v>1853</v>
      </c>
      <c r="B17" s="121">
        <f>'GDP(I) and productivity'!B17/'GDP(I) and productivity'!$N17</f>
        <v>634.03547357613172</v>
      </c>
      <c r="C17" s="121">
        <f>('GDP(I) and productivity'!B17-'Profits and self-employed'!$AB17+'Profits and self-employed'!AC17)/'GDP(I) and productivity'!$N17</f>
        <v>616.08566204697433</v>
      </c>
      <c r="D17" s="71">
        <f>('GDP(I) and productivity'!B17-'Profits and self-employed'!$AB17+'Profits and self-employed'!AD17)/'GDP(I) and productivity'!$N17</f>
        <v>630.59827562373994</v>
      </c>
      <c r="E17" s="71">
        <f>('GDP(I) and productivity'!B17-'Profits and self-employed'!$AB17+'Profits and self-employed'!AE17)/'GDP(I) and productivity'!$N17</f>
        <v>630.59827562373994</v>
      </c>
      <c r="F17" s="14">
        <f t="shared" si="1"/>
        <v>-7.3651014350890733</v>
      </c>
      <c r="G17" s="14">
        <f t="shared" si="2"/>
        <v>-6.9883669822588956</v>
      </c>
      <c r="H17" s="71">
        <f t="shared" si="3"/>
        <v>-7.2948532854391459</v>
      </c>
      <c r="I17" s="71">
        <f t="shared" si="4"/>
        <v>-7.2948532854391459</v>
      </c>
      <c r="O17" s="128">
        <f>B17/'GDP(I) and productivity'!$BA17</f>
        <v>9.3381354121401952</v>
      </c>
      <c r="P17" s="128">
        <f>C17/'GDP(I) and productivity'!$BA17</f>
        <v>9.0737688622115957</v>
      </c>
      <c r="Q17" s="11">
        <f>D17/'GDP(I) and productivity'!$BA17</f>
        <v>9.2875120302389735</v>
      </c>
      <c r="R17" s="11">
        <f>E17/'GDP(I) and productivity'!$BA17</f>
        <v>9.2875120302389735</v>
      </c>
      <c r="S17" s="71">
        <f t="shared" si="5"/>
        <v>-8.9362116567001664</v>
      </c>
      <c r="T17" s="71">
        <f t="shared" si="6"/>
        <v>-8.5658667110518962</v>
      </c>
      <c r="U17" s="71">
        <f t="shared" si="7"/>
        <v>-8.8671549326109727</v>
      </c>
      <c r="V17" s="71">
        <f t="shared" si="8"/>
        <v>-8.8671549326109727</v>
      </c>
      <c r="Z17" s="71"/>
      <c r="AA17" s="71"/>
    </row>
    <row r="18" spans="1:27">
      <c r="A18" s="68">
        <f t="shared" si="0"/>
        <v>1854</v>
      </c>
      <c r="B18" s="121">
        <f>'GDP(I) and productivity'!B18/'GDP(I) and productivity'!$N18</f>
        <v>653.7583536326996</v>
      </c>
      <c r="C18" s="121">
        <f>('GDP(I) and productivity'!B18-'Profits and self-employed'!$AB18+'Profits and self-employed'!AC18)/'GDP(I) and productivity'!$N18</f>
        <v>635.35330513838244</v>
      </c>
      <c r="D18" s="71">
        <f>('GDP(I) and productivity'!B18-'Profits and self-employed'!$AB18+'Profits and self-employed'!AD18)/'GDP(I) and productivity'!$N18</f>
        <v>650.23398264442608</v>
      </c>
      <c r="E18" s="71">
        <f>('GDP(I) and productivity'!B18-'Profits and self-employed'!$AB18+'Profits and self-employed'!AE18)/'GDP(I) and productivity'!$N18</f>
        <v>650.23398264442608</v>
      </c>
      <c r="F18" s="14">
        <f t="shared" si="1"/>
        <v>3.1106903128503944</v>
      </c>
      <c r="G18" s="14">
        <f t="shared" si="2"/>
        <v>3.127429232387982</v>
      </c>
      <c r="H18" s="71">
        <f t="shared" si="3"/>
        <v>3.1138218703918881</v>
      </c>
      <c r="I18" s="71">
        <f t="shared" si="4"/>
        <v>3.1138218703918881</v>
      </c>
      <c r="O18" s="128">
        <f>B18/'GDP(I) and productivity'!$BA18</f>
        <v>9.6325423181215974</v>
      </c>
      <c r="P18" s="128">
        <f>C18/'GDP(I) and productivity'!$BA18</f>
        <v>9.3613604548177207</v>
      </c>
      <c r="Q18" s="11">
        <f>D18/'GDP(I) and productivity'!$BA18</f>
        <v>9.5806138762123432</v>
      </c>
      <c r="R18" s="11">
        <f>E18/'GDP(I) and productivity'!$BA18</f>
        <v>9.5806138762123432</v>
      </c>
      <c r="S18" s="71">
        <f t="shared" si="5"/>
        <v>3.1527375968295956</v>
      </c>
      <c r="T18" s="71">
        <f t="shared" si="6"/>
        <v>3.1694833422947539</v>
      </c>
      <c r="U18" s="71">
        <f t="shared" si="7"/>
        <v>3.1558704313821266</v>
      </c>
      <c r="V18" s="71">
        <f t="shared" si="8"/>
        <v>3.1558704313821266</v>
      </c>
      <c r="Z18" s="71"/>
      <c r="AA18" s="71"/>
    </row>
    <row r="19" spans="1:27">
      <c r="A19" s="68">
        <f t="shared" si="0"/>
        <v>1855</v>
      </c>
      <c r="B19" s="121">
        <f>'GDP(I) and productivity'!B19/'GDP(I) and productivity'!$N19</f>
        <v>676.31237235184767</v>
      </c>
      <c r="C19" s="121">
        <f>('GDP(I) and productivity'!B19-'Profits and self-employed'!$AB19+'Profits and self-employed'!AC19)/'GDP(I) and productivity'!$N19</f>
        <v>655.96299487589977</v>
      </c>
      <c r="D19" s="71">
        <f>('GDP(I) and productivity'!B19-'Profits and self-employed'!$AB19+'Profits and self-employed'!AD19)/'GDP(I) and productivity'!$N19</f>
        <v>672.41568304794259</v>
      </c>
      <c r="E19" s="71">
        <f>('GDP(I) and productivity'!B19-'Profits and self-employed'!$AB19+'Profits and self-employed'!AE19)/'GDP(I) and productivity'!$N19</f>
        <v>672.41568304794259</v>
      </c>
      <c r="F19" s="14">
        <f t="shared" si="1"/>
        <v>3.4499014190524093</v>
      </c>
      <c r="G19" s="14">
        <f t="shared" si="2"/>
        <v>3.2438156173640209</v>
      </c>
      <c r="H19" s="71">
        <f t="shared" si="3"/>
        <v>3.4113413010661304</v>
      </c>
      <c r="I19" s="71">
        <f t="shared" si="4"/>
        <v>3.4113413010661304</v>
      </c>
      <c r="O19" s="128">
        <f>B19/'GDP(I) and productivity'!$BA19</f>
        <v>9.9748494877342129</v>
      </c>
      <c r="P19" s="128">
        <f>C19/'GDP(I) and productivity'!$BA19</f>
        <v>9.6747189773521427</v>
      </c>
      <c r="Q19" s="11">
        <f>D19/'GDP(I) and productivity'!$BA19</f>
        <v>9.9173776878738149</v>
      </c>
      <c r="R19" s="11">
        <f>E19/'GDP(I) and productivity'!$BA19</f>
        <v>9.9173776878738149</v>
      </c>
      <c r="S19" s="71">
        <f t="shared" si="5"/>
        <v>3.5536534209523865</v>
      </c>
      <c r="T19" s="71">
        <f t="shared" si="6"/>
        <v>3.3473609316384767</v>
      </c>
      <c r="U19" s="71">
        <f t="shared" si="7"/>
        <v>3.5150546302426449</v>
      </c>
      <c r="V19" s="71">
        <f t="shared" si="8"/>
        <v>3.5150546302426449</v>
      </c>
      <c r="Z19" s="71"/>
      <c r="AA19" s="71"/>
    </row>
    <row r="20" spans="1:27">
      <c r="A20" s="68">
        <f t="shared" si="0"/>
        <v>1856</v>
      </c>
      <c r="B20" s="121">
        <f>'GDP(I) and productivity'!B20/'GDP(I) and productivity'!$N20</f>
        <v>709.92962321104744</v>
      </c>
      <c r="C20" s="121">
        <f>('GDP(I) and productivity'!B20-'Profits and self-employed'!$AB20+'Profits and self-employed'!AC20)/'GDP(I) and productivity'!$N20</f>
        <v>688.0119485073285</v>
      </c>
      <c r="D20" s="71">
        <f>('GDP(I) and productivity'!B20-'Profits and self-employed'!$AB20+'Profits and self-employed'!AD20)/'GDP(I) and productivity'!$N20</f>
        <v>706.11785369735708</v>
      </c>
      <c r="E20" s="71">
        <f>('GDP(I) and productivity'!B20-'Profits and self-employed'!$AB20+'Profits and self-employed'!AE20)/'GDP(I) and productivity'!$N20</f>
        <v>706.11785369735708</v>
      </c>
      <c r="F20" s="14">
        <f t="shared" si="1"/>
        <v>4.9706692104858519</v>
      </c>
      <c r="G20" s="14">
        <f t="shared" si="2"/>
        <v>4.8857868327605871</v>
      </c>
      <c r="H20" s="71">
        <f t="shared" si="3"/>
        <v>5.0121035988703397</v>
      </c>
      <c r="I20" s="71">
        <f t="shared" si="4"/>
        <v>5.0121035988703397</v>
      </c>
      <c r="J20" s="71">
        <f>G20-$F20</f>
        <v>-8.4882377725264746E-2</v>
      </c>
      <c r="K20" s="71">
        <f t="shared" ref="K20:L35" si="9">H20-$F20</f>
        <v>4.1434388384487875E-2</v>
      </c>
      <c r="L20" s="71">
        <f t="shared" si="9"/>
        <v>4.1434388384487875E-2</v>
      </c>
      <c r="O20" s="128">
        <f>B20/'GDP(I) and productivity'!$BA20</f>
        <v>10.380306870859155</v>
      </c>
      <c r="P20" s="128">
        <f>C20/'GDP(I) and productivity'!$BA20</f>
        <v>10.059835401741948</v>
      </c>
      <c r="Q20" s="11">
        <f>D20/'GDP(I) and productivity'!$BA20</f>
        <v>10.324572702317029</v>
      </c>
      <c r="R20" s="11">
        <f>E20/'GDP(I) and productivity'!$BA20</f>
        <v>10.324572702317029</v>
      </c>
      <c r="S20" s="71">
        <f t="shared" si="5"/>
        <v>4.0647970039399581</v>
      </c>
      <c r="T20" s="71">
        <f t="shared" si="6"/>
        <v>3.9806471411865942</v>
      </c>
      <c r="U20" s="71">
        <f t="shared" si="7"/>
        <v>4.1058738232900112</v>
      </c>
      <c r="V20" s="71">
        <f t="shared" si="8"/>
        <v>4.1058738232900112</v>
      </c>
      <c r="Z20" s="71"/>
      <c r="AA20" s="71"/>
    </row>
    <row r="21" spans="1:27">
      <c r="A21" s="68">
        <f t="shared" si="0"/>
        <v>1857</v>
      </c>
      <c r="B21" s="121">
        <f>'GDP(I) and productivity'!B21/'GDP(I) and productivity'!$N21</f>
        <v>714.51656976575282</v>
      </c>
      <c r="C21" s="121">
        <f>('GDP(I) and productivity'!B21-'Profits and self-employed'!$AB21+'Profits and self-employed'!AC21)/'GDP(I) and productivity'!$N21</f>
        <v>693.84159676359297</v>
      </c>
      <c r="D21" s="71">
        <f>('GDP(I) and productivity'!B21-'Profits and self-employed'!$AB21+'Profits and self-employed'!AD21)/'GDP(I) and productivity'!$N21</f>
        <v>711.30046285430581</v>
      </c>
      <c r="E21" s="71">
        <f>('GDP(I) and productivity'!B21-'Profits and self-employed'!$AB21+'Profits and self-employed'!AE21)/'GDP(I) and productivity'!$N21</f>
        <v>711.30046285430581</v>
      </c>
      <c r="F21" s="14">
        <f t="shared" si="1"/>
        <v>0.64611285467401558</v>
      </c>
      <c r="G21" s="14">
        <f t="shared" si="2"/>
        <v>0.84731788000370045</v>
      </c>
      <c r="H21" s="71">
        <f t="shared" si="3"/>
        <v>0.73395809634492082</v>
      </c>
      <c r="I21" s="71">
        <f t="shared" si="4"/>
        <v>0.73395809634492082</v>
      </c>
      <c r="J21" s="71">
        <f t="shared" ref="J21:J77" si="10">G21-$F21</f>
        <v>0.20120502532968487</v>
      </c>
      <c r="K21" s="71">
        <f t="shared" si="9"/>
        <v>8.7845241670905239E-2</v>
      </c>
      <c r="L21" s="71">
        <f t="shared" si="9"/>
        <v>8.7845241670905239E-2</v>
      </c>
      <c r="O21" s="128">
        <f>B21/'GDP(I) and productivity'!$BA21</f>
        <v>10.442177940691515</v>
      </c>
      <c r="P21" s="128">
        <f>C21/'GDP(I) and productivity'!$BA21</f>
        <v>10.140027149313333</v>
      </c>
      <c r="Q21" s="11">
        <f>D21/'GDP(I) and productivity'!$BA21</f>
        <v>10.395176706477132</v>
      </c>
      <c r="R21" s="11">
        <f>E21/'GDP(I) and productivity'!$BA21</f>
        <v>10.395176706477132</v>
      </c>
      <c r="S21" s="71">
        <f t="shared" si="5"/>
        <v>0.59604278179918424</v>
      </c>
      <c r="T21" s="71">
        <f t="shared" si="6"/>
        <v>0.79714771036412913</v>
      </c>
      <c r="U21" s="71">
        <f t="shared" si="7"/>
        <v>0.68384432165660769</v>
      </c>
      <c r="V21" s="71">
        <f t="shared" si="8"/>
        <v>0.68384432165660769</v>
      </c>
      <c r="Z21" s="71"/>
      <c r="AA21" s="71"/>
    </row>
    <row r="22" spans="1:27">
      <c r="A22" s="68">
        <f t="shared" si="0"/>
        <v>1858</v>
      </c>
      <c r="B22" s="121">
        <f>'GDP(I) and productivity'!B22/'GDP(I) and productivity'!$N22</f>
        <v>739.39932533377987</v>
      </c>
      <c r="C22" s="121">
        <f>('GDP(I) and productivity'!B22-'Profits and self-employed'!$AB22+'Profits and self-employed'!AC22)/'GDP(I) and productivity'!$N22</f>
        <v>716.906633898726</v>
      </c>
      <c r="D22" s="71">
        <f>('GDP(I) and productivity'!B22-'Profits and self-employed'!$AB22+'Profits and self-employed'!AD22)/'GDP(I) and productivity'!$N22</f>
        <v>736.33214013809072</v>
      </c>
      <c r="E22" s="71">
        <f>('GDP(I) and productivity'!B22-'Profits and self-employed'!$AB22+'Profits and self-employed'!AE22)/'GDP(I) and productivity'!$N22</f>
        <v>736.33214013809072</v>
      </c>
      <c r="F22" s="14">
        <f t="shared" si="1"/>
        <v>3.4824602564758749</v>
      </c>
      <c r="G22" s="14">
        <f t="shared" si="2"/>
        <v>3.3242511320623152</v>
      </c>
      <c r="H22" s="71">
        <f t="shared" si="3"/>
        <v>3.5191425552203128</v>
      </c>
      <c r="I22" s="71">
        <f t="shared" si="4"/>
        <v>3.5191425552203128</v>
      </c>
      <c r="J22" s="71">
        <f t="shared" si="10"/>
        <v>-0.15820912441355972</v>
      </c>
      <c r="K22" s="71">
        <f t="shared" si="9"/>
        <v>3.6682298744437958E-2</v>
      </c>
      <c r="L22" s="71">
        <f t="shared" si="9"/>
        <v>3.6682298744437958E-2</v>
      </c>
      <c r="O22" s="128">
        <f>B22/'GDP(I) and productivity'!$BA22</f>
        <v>10.893991452565064</v>
      </c>
      <c r="P22" s="128">
        <f>C22/'GDP(I) and productivity'!$BA22</f>
        <v>10.562593816885526</v>
      </c>
      <c r="Q22" s="11">
        <f>D22/'GDP(I) and productivity'!$BA22</f>
        <v>10.848800865881492</v>
      </c>
      <c r="R22" s="11">
        <f>E22/'GDP(I) and productivity'!$BA22</f>
        <v>10.848800865881492</v>
      </c>
      <c r="S22" s="71">
        <f t="shared" si="5"/>
        <v>4.3268129928422638</v>
      </c>
      <c r="T22" s="71">
        <f t="shared" si="6"/>
        <v>4.1673129800328752</v>
      </c>
      <c r="U22" s="71">
        <f t="shared" si="7"/>
        <v>4.3637945964084537</v>
      </c>
      <c r="V22" s="71">
        <f t="shared" si="8"/>
        <v>4.3637945964084537</v>
      </c>
      <c r="Z22" s="71"/>
      <c r="AA22" s="71"/>
    </row>
    <row r="23" spans="1:27">
      <c r="A23" s="68">
        <f t="shared" si="0"/>
        <v>1859</v>
      </c>
      <c r="B23" s="121">
        <f>'GDP(I) and productivity'!B23/'GDP(I) and productivity'!$N23</f>
        <v>738.95211756753963</v>
      </c>
      <c r="C23" s="121">
        <f>('GDP(I) and productivity'!B23-'Profits and self-employed'!$AB23+'Profits and self-employed'!AC23)/'GDP(I) and productivity'!$N23</f>
        <v>717.72377487091046</v>
      </c>
      <c r="D23" s="71">
        <f>('GDP(I) and productivity'!B23-'Profits and self-employed'!$AB23+'Profits and self-employed'!AD23)/'GDP(I) and productivity'!$N23</f>
        <v>736.48370562607124</v>
      </c>
      <c r="E23" s="71">
        <f>('GDP(I) and productivity'!B23-'Profits and self-employed'!$AB23+'Profits and self-employed'!AE23)/'GDP(I) and productivity'!$N23</f>
        <v>736.48370562607124</v>
      </c>
      <c r="F23" s="14">
        <f t="shared" si="1"/>
        <v>-6.048257699427495E-2</v>
      </c>
      <c r="G23" s="14">
        <f t="shared" si="2"/>
        <v>0.11398150519832484</v>
      </c>
      <c r="H23" s="71">
        <f t="shared" si="3"/>
        <v>2.0583847929302124E-2</v>
      </c>
      <c r="I23" s="71">
        <f t="shared" si="4"/>
        <v>2.0583847929302124E-2</v>
      </c>
      <c r="J23" s="71">
        <f t="shared" si="10"/>
        <v>0.17446408219259979</v>
      </c>
      <c r="K23" s="71">
        <f t="shared" si="9"/>
        <v>8.1066424923577074E-2</v>
      </c>
      <c r="L23" s="71">
        <f t="shared" si="9"/>
        <v>8.1066424923577074E-2</v>
      </c>
      <c r="O23" s="128">
        <f>B23/'GDP(I) and productivity'!$BA23</f>
        <v>10.563070212953214</v>
      </c>
      <c r="P23" s="128">
        <f>C23/'GDP(I) and productivity'!$BA23</f>
        <v>10.259618244851056</v>
      </c>
      <c r="Q23" s="11">
        <f>D23/'GDP(I) and productivity'!$BA23</f>
        <v>10.527785100383197</v>
      </c>
      <c r="R23" s="11">
        <f>E23/'GDP(I) and productivity'!$BA23</f>
        <v>10.527785100383197</v>
      </c>
      <c r="S23" s="71">
        <f t="shared" si="5"/>
        <v>-3.0376491578202263</v>
      </c>
      <c r="T23" s="71">
        <f t="shared" si="6"/>
        <v>-2.8683823053966933</v>
      </c>
      <c r="U23" s="71">
        <f t="shared" si="7"/>
        <v>-2.9589976760276073</v>
      </c>
      <c r="V23" s="71">
        <f t="shared" si="8"/>
        <v>-2.9589976760276073</v>
      </c>
      <c r="Z23" s="71"/>
      <c r="AA23" s="71"/>
    </row>
    <row r="24" spans="1:27">
      <c r="A24" s="68">
        <f t="shared" si="0"/>
        <v>1860</v>
      </c>
      <c r="B24" s="121">
        <f>'GDP(I) and productivity'!B24/'GDP(I) and productivity'!$N24</f>
        <v>766.71159116802971</v>
      </c>
      <c r="C24" s="121">
        <f>('GDP(I) and productivity'!B24-'Profits and self-employed'!$AB24+'Profits and self-employed'!AC24)/'GDP(I) and productivity'!$N24</f>
        <v>744.25867039546358</v>
      </c>
      <c r="D24" s="71">
        <f>('GDP(I) and productivity'!B24-'Profits and self-employed'!$AB24+'Profits and self-employed'!AD24)/'GDP(I) and productivity'!$N24</f>
        <v>764.5732177611186</v>
      </c>
      <c r="E24" s="71">
        <f>('GDP(I) and productivity'!B24-'Profits and self-employed'!$AB24+'Profits and self-employed'!AE24)/'GDP(I) and productivity'!$N24</f>
        <v>764.5732177611186</v>
      </c>
      <c r="F24" s="14">
        <f t="shared" si="1"/>
        <v>3.7565997769744399</v>
      </c>
      <c r="G24" s="14">
        <f t="shared" si="2"/>
        <v>3.6970902251810855</v>
      </c>
      <c r="H24" s="71">
        <f t="shared" si="3"/>
        <v>3.8140032047510033</v>
      </c>
      <c r="I24" s="71">
        <f t="shared" si="4"/>
        <v>3.8140032047510033</v>
      </c>
      <c r="J24" s="71">
        <f t="shared" si="10"/>
        <v>-5.9509551793354376E-2</v>
      </c>
      <c r="K24" s="71">
        <f t="shared" si="9"/>
        <v>5.7403427776563376E-2</v>
      </c>
      <c r="L24" s="71">
        <f t="shared" si="9"/>
        <v>5.7403427776563376E-2</v>
      </c>
      <c r="O24" s="128">
        <f>B24/'GDP(I) and productivity'!$BA24</f>
        <v>10.860629199958938</v>
      </c>
      <c r="P24" s="128">
        <f>C24/'GDP(I) and productivity'!$BA24</f>
        <v>10.542578905981506</v>
      </c>
      <c r="Q24" s="11">
        <f>D24/'GDP(I) and productivity'!$BA24</f>
        <v>10.830338695770608</v>
      </c>
      <c r="R24" s="11">
        <f>E24/'GDP(I) and productivity'!$BA24</f>
        <v>10.830338695770608</v>
      </c>
      <c r="S24" s="71">
        <f t="shared" si="5"/>
        <v>2.8169744307941329</v>
      </c>
      <c r="T24" s="71">
        <f t="shared" si="6"/>
        <v>2.7580038007014309</v>
      </c>
      <c r="U24" s="71">
        <f t="shared" si="7"/>
        <v>2.8738580100423974</v>
      </c>
      <c r="V24" s="71">
        <f t="shared" si="8"/>
        <v>2.8738580100423974</v>
      </c>
      <c r="Z24" s="71"/>
      <c r="AA24" s="71"/>
    </row>
    <row r="25" spans="1:27">
      <c r="A25" s="68">
        <f t="shared" si="0"/>
        <v>1861</v>
      </c>
      <c r="B25" s="121">
        <f>'GDP(I) and productivity'!B25/'GDP(I) and productivity'!$N25</f>
        <v>778.52599489565966</v>
      </c>
      <c r="C25" s="121">
        <f>('GDP(I) and productivity'!B25-'Profits and self-employed'!$AB25+'Profits and self-employed'!AC25)/'GDP(I) and productivity'!$N25</f>
        <v>755.12926119669567</v>
      </c>
      <c r="D25" s="71">
        <f>('GDP(I) and productivity'!B25-'Profits and self-employed'!$AB25+'Profits and self-employed'!AD25)/'GDP(I) and productivity'!$N25</f>
        <v>776.81403877134528</v>
      </c>
      <c r="E25" s="71">
        <f>('GDP(I) and productivity'!B25-'Profits and self-employed'!$AB25+'Profits and self-employed'!AE25)/'GDP(I) and productivity'!$N25</f>
        <v>776.81403877134528</v>
      </c>
      <c r="F25" s="14">
        <f t="shared" si="1"/>
        <v>1.5409188883699443</v>
      </c>
      <c r="G25" s="14">
        <f t="shared" si="2"/>
        <v>1.4605931020536218</v>
      </c>
      <c r="H25" s="71">
        <f t="shared" si="3"/>
        <v>1.6010004962076891</v>
      </c>
      <c r="I25" s="71">
        <f t="shared" si="4"/>
        <v>1.6010004962076891</v>
      </c>
      <c r="J25" s="71">
        <f t="shared" si="10"/>
        <v>-8.0325786316322478E-2</v>
      </c>
      <c r="K25" s="71">
        <f t="shared" si="9"/>
        <v>6.0081607837744855E-2</v>
      </c>
      <c r="L25" s="71">
        <f t="shared" si="9"/>
        <v>6.0081607837744855E-2</v>
      </c>
      <c r="O25" s="128">
        <f>B25/'GDP(I) and productivity'!$BA25</f>
        <v>11.083229559388572</v>
      </c>
      <c r="P25" s="128">
        <f>C25/'GDP(I) and productivity'!$BA25</f>
        <v>10.750149646546028</v>
      </c>
      <c r="Q25" s="11">
        <f>D25/'GDP(I) and productivity'!$BA25</f>
        <v>11.058857858448874</v>
      </c>
      <c r="R25" s="11">
        <f>E25/'GDP(I) and productivity'!$BA25</f>
        <v>11.058857858448874</v>
      </c>
      <c r="S25" s="71">
        <f t="shared" si="5"/>
        <v>2.0496083176329734</v>
      </c>
      <c r="T25" s="71">
        <f t="shared" si="6"/>
        <v>1.9688801233136104</v>
      </c>
      <c r="U25" s="71">
        <f t="shared" si="7"/>
        <v>2.1099909162351906</v>
      </c>
      <c r="V25" s="71">
        <f t="shared" si="8"/>
        <v>2.1099909162351906</v>
      </c>
      <c r="Z25" s="71"/>
      <c r="AA25" s="71"/>
    </row>
    <row r="26" spans="1:27">
      <c r="A26" s="68">
        <f t="shared" si="0"/>
        <v>1862</v>
      </c>
      <c r="B26" s="121">
        <f>'GDP(I) and productivity'!B26/'GDP(I) and productivity'!$N26</f>
        <v>796.55273729131</v>
      </c>
      <c r="C26" s="121">
        <f>('GDP(I) and productivity'!B26-'Profits and self-employed'!$AB26+'Profits and self-employed'!AC26)/'GDP(I) and productivity'!$N26</f>
        <v>771.78149514534562</v>
      </c>
      <c r="D26" s="71">
        <f>('GDP(I) and productivity'!B26-'Profits and self-employed'!$AB26+'Profits and self-employed'!AD26)/'GDP(I) and productivity'!$N26</f>
        <v>795.31417518401179</v>
      </c>
      <c r="E26" s="71">
        <f>('GDP(I) and productivity'!B26-'Profits and self-employed'!$AB26+'Profits and self-employed'!AE26)/'GDP(I) and productivity'!$N26</f>
        <v>795.31417518401179</v>
      </c>
      <c r="F26" s="14">
        <f t="shared" si="1"/>
        <v>2.3154965298321741</v>
      </c>
      <c r="G26" s="14">
        <f t="shared" si="2"/>
        <v>2.2052163522653387</v>
      </c>
      <c r="H26" s="71">
        <f t="shared" si="3"/>
        <v>2.3815399168026659</v>
      </c>
      <c r="I26" s="71">
        <f t="shared" si="4"/>
        <v>2.3815399168026659</v>
      </c>
      <c r="J26" s="71">
        <f t="shared" si="10"/>
        <v>-0.11028017756683539</v>
      </c>
      <c r="K26" s="71">
        <f t="shared" si="9"/>
        <v>6.6043386970491724E-2</v>
      </c>
      <c r="L26" s="71">
        <f t="shared" si="9"/>
        <v>6.6043386970491724E-2</v>
      </c>
      <c r="O26" s="128">
        <f>B26/'GDP(I) and productivity'!$BA26</f>
        <v>11.440938412306512</v>
      </c>
      <c r="P26" s="128">
        <f>C26/'GDP(I) and productivity'!$BA26</f>
        <v>11.085147461475012</v>
      </c>
      <c r="Q26" s="11">
        <f>D26/'GDP(I) and productivity'!$BA26</f>
        <v>11.423148864764938</v>
      </c>
      <c r="R26" s="11">
        <f>E26/'GDP(I) and productivity'!$BA26</f>
        <v>11.423148864764938</v>
      </c>
      <c r="S26" s="71">
        <f t="shared" si="5"/>
        <v>3.2274785160876291</v>
      </c>
      <c r="T26" s="71">
        <f t="shared" si="6"/>
        <v>3.1162153639100012</v>
      </c>
      <c r="U26" s="71">
        <f t="shared" si="7"/>
        <v>3.2941105761454992</v>
      </c>
      <c r="V26" s="71">
        <f t="shared" si="8"/>
        <v>3.2941105761454992</v>
      </c>
      <c r="Z26" s="71"/>
      <c r="AA26" s="71"/>
    </row>
    <row r="27" spans="1:27">
      <c r="A27" s="68">
        <f t="shared" si="0"/>
        <v>1863</v>
      </c>
      <c r="B27" s="121">
        <f>'GDP(I) and productivity'!B27/'GDP(I) and productivity'!$N27</f>
        <v>807.61231081385404</v>
      </c>
      <c r="C27" s="121">
        <f>('GDP(I) and productivity'!B27-'Profits and self-employed'!$AB27+'Profits and self-employed'!AC27)/'GDP(I) and productivity'!$N27</f>
        <v>782.25673938528269</v>
      </c>
      <c r="D27" s="71">
        <f>('GDP(I) and productivity'!B27-'Profits and self-employed'!$AB27+'Profits and self-employed'!AD27)/'GDP(I) and productivity'!$N27</f>
        <v>806.96216795671126</v>
      </c>
      <c r="E27" s="71">
        <f>('GDP(I) and productivity'!B27-'Profits and self-employed'!$AB27+'Profits and self-employed'!AE27)/'GDP(I) and productivity'!$N27</f>
        <v>806.96216795671126</v>
      </c>
      <c r="F27" s="14">
        <f t="shared" si="1"/>
        <v>1.3884295420479305</v>
      </c>
      <c r="G27" s="14">
        <f t="shared" si="2"/>
        <v>1.357281083548699</v>
      </c>
      <c r="H27" s="71">
        <f t="shared" si="3"/>
        <v>1.464577538807788</v>
      </c>
      <c r="I27" s="71">
        <f t="shared" si="4"/>
        <v>1.464577538807788</v>
      </c>
      <c r="J27" s="71">
        <f t="shared" si="10"/>
        <v>-3.1148458499231424E-2</v>
      </c>
      <c r="K27" s="71">
        <f t="shared" si="9"/>
        <v>7.6147996759857506E-2</v>
      </c>
      <c r="L27" s="71">
        <f t="shared" si="9"/>
        <v>7.6147996759857506E-2</v>
      </c>
      <c r="O27" s="128">
        <f>B27/'GDP(I) and productivity'!$BA27</f>
        <v>11.43536939025747</v>
      </c>
      <c r="P27" s="128">
        <f>C27/'GDP(I) and productivity'!$BA27</f>
        <v>11.076347714257286</v>
      </c>
      <c r="Q27" s="11">
        <f>D27/'GDP(I) and productivity'!$BA27</f>
        <v>11.426163706257466</v>
      </c>
      <c r="R27" s="11">
        <f>E27/'GDP(I) and productivity'!$BA27</f>
        <v>11.426163706257466</v>
      </c>
      <c r="S27" s="71">
        <f t="shared" si="5"/>
        <v>-4.8676269798392013E-2</v>
      </c>
      <c r="T27" s="71">
        <f t="shared" si="6"/>
        <v>-7.9383221994191899E-2</v>
      </c>
      <c r="U27" s="71">
        <f t="shared" si="7"/>
        <v>2.6392385569167232E-2</v>
      </c>
      <c r="V27" s="71">
        <f t="shared" si="8"/>
        <v>2.6392385569167232E-2</v>
      </c>
      <c r="Z27" s="71"/>
      <c r="AA27" s="71"/>
    </row>
    <row r="28" spans="1:27">
      <c r="A28" s="68">
        <f t="shared" si="0"/>
        <v>1864</v>
      </c>
      <c r="B28" s="121">
        <f>'GDP(I) and productivity'!B28/'GDP(I) and productivity'!$N28</f>
        <v>801.57059775882112</v>
      </c>
      <c r="C28" s="121">
        <f>('GDP(I) and productivity'!B28-'Profits and self-employed'!$AB28+'Profits and self-employed'!AC28)/'GDP(I) and productivity'!$N28</f>
        <v>775.65295919686946</v>
      </c>
      <c r="D28" s="71">
        <f>('GDP(I) and productivity'!B28-'Profits and self-employed'!$AB28+'Profits and self-employed'!AD28)/'GDP(I) and productivity'!$N28</f>
        <v>801.57059775882112</v>
      </c>
      <c r="E28" s="71">
        <f>('GDP(I) and productivity'!B28-'Profits and self-employed'!$AB28+'Profits and self-employed'!AE28)/'GDP(I) and productivity'!$N28</f>
        <v>801.57059775882112</v>
      </c>
      <c r="F28" s="14">
        <f t="shared" si="1"/>
        <v>-0.74809571054514379</v>
      </c>
      <c r="G28" s="14">
        <f t="shared" si="2"/>
        <v>-0.84419601083943974</v>
      </c>
      <c r="H28" s="71">
        <f t="shared" si="3"/>
        <v>-0.66813171818724015</v>
      </c>
      <c r="I28" s="71">
        <f t="shared" si="4"/>
        <v>-0.66813171818724015</v>
      </c>
      <c r="J28" s="71">
        <f t="shared" si="10"/>
        <v>-9.6100300294295948E-2</v>
      </c>
      <c r="K28" s="71">
        <f t="shared" si="9"/>
        <v>7.9963992357903635E-2</v>
      </c>
      <c r="L28" s="71">
        <f t="shared" si="9"/>
        <v>7.9963992357903635E-2</v>
      </c>
      <c r="O28" s="128">
        <f>B28/'GDP(I) and productivity'!$BA28</f>
        <v>11.129782343811904</v>
      </c>
      <c r="P28" s="128">
        <f>C28/'GDP(I) and productivity'!$BA28</f>
        <v>10.769916753848111</v>
      </c>
      <c r="Q28" s="11">
        <f>D28/'GDP(I) and productivity'!$BA28</f>
        <v>11.129782343811904</v>
      </c>
      <c r="R28" s="11">
        <f>E28/'GDP(I) and productivity'!$BA28</f>
        <v>11.129782343811904</v>
      </c>
      <c r="S28" s="71">
        <f t="shared" si="5"/>
        <v>-2.6722971162253515</v>
      </c>
      <c r="T28" s="71">
        <f t="shared" si="6"/>
        <v>-2.7665343154110502</v>
      </c>
      <c r="U28" s="71">
        <f t="shared" si="7"/>
        <v>-2.5938833896039029</v>
      </c>
      <c r="V28" s="71">
        <f t="shared" si="8"/>
        <v>-2.5938833896039029</v>
      </c>
      <c r="Y28" s="71"/>
      <c r="Z28" s="71"/>
      <c r="AA28" s="71"/>
    </row>
    <row r="29" spans="1:27">
      <c r="A29" s="68">
        <f t="shared" si="0"/>
        <v>1865</v>
      </c>
      <c r="B29" s="121">
        <f>'GDP(I) and productivity'!B29/'GDP(I) and productivity'!$N29</f>
        <v>827.73033373182193</v>
      </c>
      <c r="C29" s="121">
        <f>('GDP(I) and productivity'!B29-'Profits and self-employed'!$AB29+'Profits and self-employed'!AC29)/'GDP(I) and productivity'!$N29</f>
        <v>802.03444875336925</v>
      </c>
      <c r="D29" s="71">
        <f>('GDP(I) and productivity'!B29-'Profits and self-employed'!$AB29+'Profits and self-employed'!AD29)/'GDP(I) and productivity'!$N29</f>
        <v>828.42481710961795</v>
      </c>
      <c r="E29" s="71">
        <f>('GDP(I) and productivity'!B29-'Profits and self-employed'!$AB29+'Profits and self-employed'!AE29)/'GDP(I) and productivity'!$N29</f>
        <v>828.42481710961795</v>
      </c>
      <c r="F29" s="14">
        <f t="shared" si="1"/>
        <v>3.2635598219474389</v>
      </c>
      <c r="G29" s="14">
        <f t="shared" si="2"/>
        <v>3.4011975644127972</v>
      </c>
      <c r="H29" s="71">
        <f t="shared" si="3"/>
        <v>3.3502001477949506</v>
      </c>
      <c r="I29" s="71">
        <f t="shared" si="4"/>
        <v>3.3502001477949506</v>
      </c>
      <c r="J29" s="71">
        <f t="shared" si="10"/>
        <v>0.13763774246535831</v>
      </c>
      <c r="K29" s="71">
        <f t="shared" si="9"/>
        <v>8.664032584751169E-2</v>
      </c>
      <c r="L29" s="71">
        <f t="shared" si="9"/>
        <v>8.664032584751169E-2</v>
      </c>
      <c r="O29" s="128">
        <f>B29/'GDP(I) and productivity'!$BA29</f>
        <v>11.413126565971417</v>
      </c>
      <c r="P29" s="128">
        <f>C29/'GDP(I) and productivity'!$BA29</f>
        <v>11.05881988475857</v>
      </c>
      <c r="Q29" s="11">
        <f>D29/'GDP(I) and productivity'!$BA29</f>
        <v>11.422702422220413</v>
      </c>
      <c r="R29" s="11">
        <f>E29/'GDP(I) and productivity'!$BA29</f>
        <v>11.422702422220413</v>
      </c>
      <c r="S29" s="71">
        <f t="shared" si="5"/>
        <v>2.5458199756893833</v>
      </c>
      <c r="T29" s="71">
        <f t="shared" si="6"/>
        <v>2.6825010583970652</v>
      </c>
      <c r="U29" s="71">
        <f t="shared" si="7"/>
        <v>2.6318581025204963</v>
      </c>
      <c r="V29" s="71">
        <f t="shared" si="8"/>
        <v>2.6318581025204963</v>
      </c>
      <c r="Y29" s="71"/>
      <c r="Z29" s="71"/>
      <c r="AA29" s="71"/>
    </row>
    <row r="30" spans="1:27">
      <c r="A30" s="68">
        <f t="shared" si="0"/>
        <v>1866</v>
      </c>
      <c r="B30" s="121">
        <f>'GDP(I) and productivity'!B30/'GDP(I) and productivity'!$N30</f>
        <v>817.52098620983054</v>
      </c>
      <c r="C30" s="121">
        <f>('GDP(I) and productivity'!B30-'Profits and self-employed'!$AB30+'Profits and self-employed'!AC30)/'GDP(I) and productivity'!$N30</f>
        <v>792.90579633641278</v>
      </c>
      <c r="D30" s="71">
        <f>('GDP(I) and productivity'!B30-'Profits and self-employed'!$AB30+'Profits and self-employed'!AD30)/'GDP(I) and productivity'!$N30</f>
        <v>818.88849675835365</v>
      </c>
      <c r="E30" s="71">
        <f>('GDP(I) and productivity'!B30-'Profits and self-employed'!$AB30+'Profits and self-employed'!AE30)/'GDP(I) and productivity'!$N30</f>
        <v>818.88849675835365</v>
      </c>
      <c r="F30" s="14">
        <f t="shared" si="1"/>
        <v>-1.2334146890524664</v>
      </c>
      <c r="G30" s="14">
        <f t="shared" si="2"/>
        <v>-1.1381870730297834</v>
      </c>
      <c r="H30" s="71">
        <f t="shared" si="3"/>
        <v>-1.1511389029286363</v>
      </c>
      <c r="I30" s="71">
        <f t="shared" si="4"/>
        <v>-1.1511389029286363</v>
      </c>
      <c r="J30" s="71">
        <f t="shared" si="10"/>
        <v>9.5227616022683037E-2</v>
      </c>
      <c r="K30" s="71">
        <f t="shared" si="9"/>
        <v>8.227578612383013E-2</v>
      </c>
      <c r="L30" s="71">
        <f t="shared" si="9"/>
        <v>8.227578612383013E-2</v>
      </c>
      <c r="O30" s="128">
        <f>B30/'GDP(I) and productivity'!$BA30</f>
        <v>11.316596357497415</v>
      </c>
      <c r="P30" s="128">
        <f>C30/'GDP(I) and productivity'!$BA30</f>
        <v>10.97585872169423</v>
      </c>
      <c r="Q30" s="11">
        <f>D30/'GDP(I) and productivity'!$BA30</f>
        <v>11.335526226153148</v>
      </c>
      <c r="R30" s="11">
        <f>E30/'GDP(I) and productivity'!$BA30</f>
        <v>11.335526226153148</v>
      </c>
      <c r="S30" s="71">
        <f t="shared" si="5"/>
        <v>-0.84578233594473318</v>
      </c>
      <c r="T30" s="71">
        <f t="shared" si="6"/>
        <v>-0.75018097707403797</v>
      </c>
      <c r="U30" s="71">
        <f t="shared" si="7"/>
        <v>-0.76318363943092038</v>
      </c>
      <c r="V30" s="71">
        <f t="shared" si="8"/>
        <v>-0.76318363943092038</v>
      </c>
      <c r="Y30" s="71"/>
      <c r="Z30" s="71"/>
      <c r="AA30" s="71"/>
    </row>
    <row r="31" spans="1:27">
      <c r="A31" s="68">
        <f t="shared" si="0"/>
        <v>1867</v>
      </c>
      <c r="B31" s="121">
        <f>'GDP(I) and productivity'!B31/'GDP(I) and productivity'!$N31</f>
        <v>810.67024154861326</v>
      </c>
      <c r="C31" s="121">
        <f>('GDP(I) and productivity'!B31-'Profits and self-employed'!$AB31+'Profits and self-employed'!AC31)/'GDP(I) and productivity'!$N31</f>
        <v>787.76803143959444</v>
      </c>
      <c r="D31" s="71">
        <f>('GDP(I) and productivity'!B31-'Profits and self-employed'!$AB31+'Profits and self-employed'!AD31)/'GDP(I) and productivity'!$N31</f>
        <v>812.6332881293863</v>
      </c>
      <c r="E31" s="71">
        <f>('GDP(I) and productivity'!B31-'Profits and self-employed'!$AB31+'Profits and self-employed'!AE31)/'GDP(I) and productivity'!$N31</f>
        <v>812.6332881293863</v>
      </c>
      <c r="F31" s="14">
        <f t="shared" si="1"/>
        <v>-0.83799006713925905</v>
      </c>
      <c r="G31" s="14">
        <f t="shared" si="2"/>
        <v>-0.64796662107366387</v>
      </c>
      <c r="H31" s="71">
        <f t="shared" si="3"/>
        <v>-0.76386573431292959</v>
      </c>
      <c r="I31" s="71">
        <f t="shared" si="4"/>
        <v>-0.76386573431292959</v>
      </c>
      <c r="J31" s="71">
        <f t="shared" si="10"/>
        <v>0.19002344606559518</v>
      </c>
      <c r="K31" s="71">
        <f t="shared" si="9"/>
        <v>7.4124332826329464E-2</v>
      </c>
      <c r="L31" s="71">
        <f t="shared" si="9"/>
        <v>7.4124332826329464E-2</v>
      </c>
      <c r="O31" s="128">
        <f>B31/'GDP(I) and productivity'!$BA31</f>
        <v>11.411983507976688</v>
      </c>
      <c r="P31" s="128">
        <f>C31/'GDP(I) and productivity'!$BA31</f>
        <v>11.089584052976257</v>
      </c>
      <c r="Q31" s="11">
        <f>D31/'GDP(I) and productivity'!$BA31</f>
        <v>11.439617746976724</v>
      </c>
      <c r="R31" s="11">
        <f>E31/'GDP(I) and productivity'!$BA31</f>
        <v>11.439617746976724</v>
      </c>
      <c r="S31" s="71">
        <f t="shared" si="5"/>
        <v>0.84289610997812758</v>
      </c>
      <c r="T31" s="71">
        <f t="shared" si="6"/>
        <v>1.0361406261292672</v>
      </c>
      <c r="U31" s="71">
        <f t="shared" si="7"/>
        <v>0.91827691760279606</v>
      </c>
      <c r="V31" s="71">
        <f t="shared" si="8"/>
        <v>0.91827691760279606</v>
      </c>
      <c r="Y31" s="71"/>
      <c r="Z31" s="71"/>
      <c r="AA31" s="71"/>
    </row>
    <row r="32" spans="1:27">
      <c r="A32" s="68">
        <f t="shared" si="0"/>
        <v>1868</v>
      </c>
      <c r="B32" s="121">
        <f>'GDP(I) and productivity'!B32/'GDP(I) and productivity'!$N32</f>
        <v>848.00699654037157</v>
      </c>
      <c r="C32" s="121">
        <f>('GDP(I) and productivity'!B32-'Profits and self-employed'!$AB32+'Profits and self-employed'!AC32)/'GDP(I) and productivity'!$N32</f>
        <v>823.26314764090694</v>
      </c>
      <c r="D32" s="71">
        <f>('GDP(I) and productivity'!B32-'Profits and self-employed'!$AB32+'Profits and self-employed'!AD32)/'GDP(I) and productivity'!$N32</f>
        <v>850.91803758736739</v>
      </c>
      <c r="E32" s="71">
        <f>('GDP(I) and productivity'!B32-'Profits and self-employed'!$AB32+'Profits and self-employed'!AE32)/'GDP(I) and productivity'!$N32</f>
        <v>850.91803758736739</v>
      </c>
      <c r="F32" s="14">
        <f t="shared" si="1"/>
        <v>4.605664927385817</v>
      </c>
      <c r="G32" s="14">
        <f t="shared" si="2"/>
        <v>4.5057827665902579</v>
      </c>
      <c r="H32" s="71">
        <f t="shared" si="3"/>
        <v>4.7111963067756477</v>
      </c>
      <c r="I32" s="71">
        <f t="shared" si="4"/>
        <v>4.7111963067756477</v>
      </c>
      <c r="J32" s="71">
        <f t="shared" si="10"/>
        <v>-9.9882160795559116E-2</v>
      </c>
      <c r="K32" s="71">
        <f t="shared" si="9"/>
        <v>0.1055313793898307</v>
      </c>
      <c r="L32" s="71">
        <f t="shared" si="9"/>
        <v>0.1055313793898307</v>
      </c>
      <c r="O32" s="128">
        <f>B32/'GDP(I) and productivity'!$BA32</f>
        <v>11.955472416870506</v>
      </c>
      <c r="P32" s="128">
        <f>C32/'GDP(I) and productivity'!$BA32</f>
        <v>11.606625763232458</v>
      </c>
      <c r="Q32" s="11">
        <f>D32/'GDP(I) and productivity'!$BA32</f>
        <v>11.996513199651453</v>
      </c>
      <c r="R32" s="11">
        <f>E32/'GDP(I) and productivity'!$BA32</f>
        <v>11.996513199651453</v>
      </c>
      <c r="S32" s="71">
        <f t="shared" si="5"/>
        <v>4.7624403637977082</v>
      </c>
      <c r="T32" s="71">
        <f t="shared" si="6"/>
        <v>4.6624085068135201</v>
      </c>
      <c r="U32" s="71">
        <f t="shared" si="7"/>
        <v>4.8681299060181118</v>
      </c>
      <c r="V32" s="71">
        <f t="shared" si="8"/>
        <v>4.8681299060181118</v>
      </c>
      <c r="Y32" s="71"/>
      <c r="Z32" s="71"/>
      <c r="AA32" s="71"/>
    </row>
    <row r="33" spans="1:27">
      <c r="A33" s="68">
        <f t="shared" si="0"/>
        <v>1869</v>
      </c>
      <c r="B33" s="121">
        <f>'GDP(I) and productivity'!B33/'GDP(I) and productivity'!$N33</f>
        <v>876.87366320782917</v>
      </c>
      <c r="C33" s="121">
        <f>('GDP(I) and productivity'!B33-'Profits and self-employed'!$AB33+'Profits and self-employed'!AC33)/'GDP(I) and productivity'!$N33</f>
        <v>849.69393502189257</v>
      </c>
      <c r="D33" s="71">
        <f>('GDP(I) and productivity'!B33-'Profits and self-employed'!$AB33+'Profits and self-employed'!AD33)/'GDP(I) and productivity'!$N33</f>
        <v>880.99180384206204</v>
      </c>
      <c r="E33" s="71">
        <f>('GDP(I) and productivity'!B33-'Profits and self-employed'!$AB33+'Profits and self-employed'!AE33)/'GDP(I) and productivity'!$N33</f>
        <v>880.99180384206204</v>
      </c>
      <c r="F33" s="14">
        <f t="shared" si="1"/>
        <v>3.4040599647438654</v>
      </c>
      <c r="G33" s="14">
        <f t="shared" si="2"/>
        <v>3.210490771598856</v>
      </c>
      <c r="H33" s="71">
        <f t="shared" si="3"/>
        <v>3.5342729765094276</v>
      </c>
      <c r="I33" s="71">
        <f t="shared" si="4"/>
        <v>3.5342729765094276</v>
      </c>
      <c r="J33" s="71">
        <f t="shared" si="10"/>
        <v>-0.19356919314500942</v>
      </c>
      <c r="K33" s="71">
        <f t="shared" si="9"/>
        <v>0.13021301176556221</v>
      </c>
      <c r="L33" s="71">
        <f t="shared" si="9"/>
        <v>0.13021301176556221</v>
      </c>
      <c r="O33" s="128">
        <f>B33/'GDP(I) and productivity'!$BA33</f>
        <v>12.247476174283037</v>
      </c>
      <c r="P33" s="128">
        <f>C33/'GDP(I) and productivity'!$BA33</f>
        <v>11.867851278077378</v>
      </c>
      <c r="Q33" s="11">
        <f>D33/'GDP(I) and productivity'!$BA33</f>
        <v>12.304995097950561</v>
      </c>
      <c r="R33" s="11">
        <f>E33/'GDP(I) and productivity'!$BA33</f>
        <v>12.304995097950561</v>
      </c>
      <c r="S33" s="71">
        <f t="shared" si="5"/>
        <v>2.4424275949186409</v>
      </c>
      <c r="T33" s="71">
        <f t="shared" si="6"/>
        <v>2.2506585477446208</v>
      </c>
      <c r="U33" s="71">
        <f t="shared" si="7"/>
        <v>2.571429657644785</v>
      </c>
      <c r="V33" s="71">
        <f t="shared" si="8"/>
        <v>2.571429657644785</v>
      </c>
      <c r="Y33" s="71"/>
      <c r="Z33" s="71"/>
      <c r="AA33" s="71"/>
    </row>
    <row r="34" spans="1:27">
      <c r="A34" s="68">
        <f t="shared" si="0"/>
        <v>1870</v>
      </c>
      <c r="B34" s="121">
        <f>'GDP(I) and productivity'!B34/'GDP(I) and productivity'!$N34</f>
        <v>967.83755384041581</v>
      </c>
      <c r="C34" s="121">
        <f>('GDP(I) and productivity'!B34-'Profits and self-employed'!$AB34+'Profits and self-employed'!AC34)/'GDP(I) and productivity'!$N34</f>
        <v>937.55732399796909</v>
      </c>
      <c r="D34" s="71">
        <f>('GDP(I) and productivity'!B34-'Profits and self-employed'!$AB34+'Profits and self-employed'!AD34)/'GDP(I) and productivity'!$N34</f>
        <v>973.51509693587445</v>
      </c>
      <c r="E34" s="71">
        <f>('GDP(I) and productivity'!B34-'Profits and self-employed'!$AB34+'Profits and self-employed'!AE34)/'GDP(I) and productivity'!$N34</f>
        <v>973.51509693587445</v>
      </c>
      <c r="F34" s="14">
        <f t="shared" si="1"/>
        <v>10.37365979265671</v>
      </c>
      <c r="G34" s="14">
        <f t="shared" si="2"/>
        <v>10.34059269515825</v>
      </c>
      <c r="H34" s="71">
        <f t="shared" si="3"/>
        <v>10.502174105401707</v>
      </c>
      <c r="I34" s="71">
        <f t="shared" si="4"/>
        <v>10.502174105401707</v>
      </c>
      <c r="J34" s="71">
        <f t="shared" si="10"/>
        <v>-3.306709749845993E-2</v>
      </c>
      <c r="K34" s="71">
        <f t="shared" si="9"/>
        <v>0.12851431274499703</v>
      </c>
      <c r="L34" s="71">
        <f t="shared" si="9"/>
        <v>0.12851431274499703</v>
      </c>
      <c r="O34" s="128">
        <f>B34/'GDP(I) and productivity'!$BA34</f>
        <v>13.164466344150444</v>
      </c>
      <c r="P34" s="128">
        <f>C34/'GDP(I) and productivity'!$BA34</f>
        <v>12.752596536999153</v>
      </c>
      <c r="Q34" s="11">
        <f>D34/'GDP(I) and productivity'!$BA34</f>
        <v>13.24169193299131</v>
      </c>
      <c r="R34" s="11">
        <f>E34/'GDP(I) and productivity'!$BA34</f>
        <v>13.24169193299131</v>
      </c>
      <c r="S34" s="71">
        <f t="shared" si="5"/>
        <v>7.4871765971905404</v>
      </c>
      <c r="T34" s="71">
        <f t="shared" si="6"/>
        <v>7.454974267802811</v>
      </c>
      <c r="U34" s="71">
        <f t="shared" si="7"/>
        <v>7.612330013823069</v>
      </c>
      <c r="V34" s="71">
        <f t="shared" si="8"/>
        <v>7.612330013823069</v>
      </c>
      <c r="Y34" s="71"/>
      <c r="Z34" s="71"/>
      <c r="AA34" s="71"/>
    </row>
    <row r="35" spans="1:27">
      <c r="A35" s="68">
        <f t="shared" si="0"/>
        <v>1871</v>
      </c>
      <c r="B35" s="121">
        <f>'GDP(I) and productivity'!B35/'GDP(I) and productivity'!$N35</f>
        <v>1003.3046509634597</v>
      </c>
      <c r="C35" s="121">
        <f>('GDP(I) and productivity'!B35-'Profits and self-employed'!$AB35+'Profits and self-employed'!AC35)/'GDP(I) and productivity'!$N35</f>
        <v>975.0260281920564</v>
      </c>
      <c r="D35" s="71">
        <f>('GDP(I) and productivity'!B35-'Profits and self-employed'!$AB35+'Profits and self-employed'!AD35)/'GDP(I) and productivity'!$N35</f>
        <v>1015.2727572300087</v>
      </c>
      <c r="E35" s="71">
        <f>('GDP(I) and productivity'!B35-'Profits and self-employed'!$AB35+'Profits and self-employed'!AE35)/'GDP(I) and productivity'!$N35</f>
        <v>1015.2727572300087</v>
      </c>
      <c r="F35" s="14">
        <f t="shared" si="1"/>
        <v>3.6645712890876325</v>
      </c>
      <c r="G35" s="14">
        <f t="shared" si="2"/>
        <v>3.9964174173704663</v>
      </c>
      <c r="H35" s="71">
        <f t="shared" si="3"/>
        <v>4.2893695665907927</v>
      </c>
      <c r="I35" s="71">
        <f t="shared" si="4"/>
        <v>4.2893695665907927</v>
      </c>
      <c r="J35" s="71">
        <f t="shared" si="10"/>
        <v>0.33184612828283377</v>
      </c>
      <c r="K35" s="71">
        <f t="shared" si="9"/>
        <v>0.62479827750316019</v>
      </c>
      <c r="L35" s="71">
        <f t="shared" si="9"/>
        <v>0.62479827750316019</v>
      </c>
      <c r="O35" s="128">
        <f>B35/'GDP(I) and productivity'!$BA35</f>
        <v>13.516325723011338</v>
      </c>
      <c r="P35" s="128">
        <f>C35/'GDP(I) and productivity'!$BA35</f>
        <v>13.135361600090739</v>
      </c>
      <c r="Q35" s="11">
        <f>D35/'GDP(I) and productivity'!$BA35</f>
        <v>13.677557730090093</v>
      </c>
      <c r="R35" s="11">
        <f>E35/'GDP(I) and productivity'!$BA35</f>
        <v>13.677557730090093</v>
      </c>
      <c r="S35" s="71">
        <f t="shared" si="5"/>
        <v>2.6727963721616561</v>
      </c>
      <c r="T35" s="71">
        <f t="shared" si="6"/>
        <v>3.001467677433908</v>
      </c>
      <c r="U35" s="71">
        <f t="shared" si="7"/>
        <v>3.2916171083306551</v>
      </c>
      <c r="V35" s="71">
        <f t="shared" si="8"/>
        <v>3.2916171083306551</v>
      </c>
      <c r="Y35" s="71"/>
      <c r="Z35" s="71"/>
      <c r="AA35" s="71"/>
    </row>
    <row r="36" spans="1:27">
      <c r="A36" s="68">
        <f t="shared" si="0"/>
        <v>1872</v>
      </c>
      <c r="B36" s="121">
        <f>'GDP(I) and productivity'!B36/'GDP(I) and productivity'!$N36</f>
        <v>983.29997174128243</v>
      </c>
      <c r="C36" s="121">
        <f>('GDP(I) and productivity'!B36-'Profits and self-employed'!$AB36+'Profits and self-employed'!AC36)/'GDP(I) and productivity'!$N36</f>
        <v>960.69173204279002</v>
      </c>
      <c r="D36" s="71">
        <f>('GDP(I) and productivity'!B36-'Profits and self-employed'!$AB36+'Profits and self-employed'!AD36)/'GDP(I) and productivity'!$N36</f>
        <v>1000.8372044045989</v>
      </c>
      <c r="E36" s="71">
        <f>('GDP(I) and productivity'!B36-'Profits and self-employed'!$AB36+'Profits and self-employed'!AE36)/'GDP(I) and productivity'!$N36</f>
        <v>1000.8372044045989</v>
      </c>
      <c r="F36" s="14">
        <f t="shared" si="1"/>
        <v>-1.9938788485598025</v>
      </c>
      <c r="G36" s="14">
        <f t="shared" si="2"/>
        <v>-1.4701449740624639</v>
      </c>
      <c r="H36" s="71">
        <f t="shared" si="3"/>
        <v>-1.421839867425831</v>
      </c>
      <c r="I36" s="71">
        <f t="shared" si="4"/>
        <v>-1.421839867425831</v>
      </c>
      <c r="J36" s="71">
        <f t="shared" si="10"/>
        <v>0.52373387449733855</v>
      </c>
      <c r="K36" s="71">
        <f t="shared" ref="K36:K77" si="11">H36-$F36</f>
        <v>0.57203898113397145</v>
      </c>
      <c r="L36" s="71">
        <f t="shared" ref="L36:L77" si="12">I36-$F36</f>
        <v>0.57203898113397145</v>
      </c>
      <c r="O36" s="128">
        <f>B36/'GDP(I) and productivity'!$BA36</f>
        <v>13.309967058599124</v>
      </c>
      <c r="P36" s="128">
        <f>C36/'GDP(I) and productivity'!$BA36</f>
        <v>13.00394149744003</v>
      </c>
      <c r="Q36" s="11">
        <f>D36/'GDP(I) and productivity'!$BA36</f>
        <v>13.547351372395429</v>
      </c>
      <c r="R36" s="11">
        <f>E36/'GDP(I) and productivity'!$BA36</f>
        <v>13.547351372395429</v>
      </c>
      <c r="S36" s="71">
        <f t="shared" si="5"/>
        <v>-1.5267363974581514</v>
      </c>
      <c r="T36" s="71">
        <f t="shared" si="6"/>
        <v>-1.0005061653559721</v>
      </c>
      <c r="U36" s="71">
        <f t="shared" si="7"/>
        <v>-0.95197081426471186</v>
      </c>
      <c r="V36" s="71">
        <f t="shared" si="8"/>
        <v>-0.95197081426471186</v>
      </c>
      <c r="Y36" s="71"/>
      <c r="Z36" s="71"/>
      <c r="AA36" s="71"/>
    </row>
    <row r="37" spans="1:27">
      <c r="A37" s="68">
        <f t="shared" si="0"/>
        <v>1873</v>
      </c>
      <c r="B37" s="121">
        <f>'GDP(I) and productivity'!B37/'GDP(I) and productivity'!$N37</f>
        <v>988.26087273321878</v>
      </c>
      <c r="C37" s="121">
        <f>('GDP(I) and productivity'!B37-'Profits and self-employed'!$AB37+'Profits and self-employed'!AC37)/'GDP(I) and productivity'!$N37</f>
        <v>971.07218996776703</v>
      </c>
      <c r="D37" s="71">
        <f>('GDP(I) and productivity'!B37-'Profits and self-employed'!$AB37+'Profits and self-employed'!AD37)/'GDP(I) and productivity'!$N37</f>
        <v>1011.641751774423</v>
      </c>
      <c r="E37" s="71">
        <f>('GDP(I) and productivity'!B37-'Profits and self-employed'!$AB37+'Profits and self-employed'!AE37)/'GDP(I) and productivity'!$N37</f>
        <v>1011.641751774423</v>
      </c>
      <c r="F37" s="14">
        <f t="shared" si="1"/>
        <v>0.50451552267934119</v>
      </c>
      <c r="G37" s="14">
        <f t="shared" si="2"/>
        <v>1.080519127910506</v>
      </c>
      <c r="H37" s="71">
        <f t="shared" si="3"/>
        <v>1.0795509321870043</v>
      </c>
      <c r="I37" s="71">
        <f t="shared" si="4"/>
        <v>1.0795509321870043</v>
      </c>
      <c r="J37" s="71">
        <f t="shared" si="10"/>
        <v>0.57600360523116478</v>
      </c>
      <c r="K37" s="71">
        <f t="shared" si="11"/>
        <v>0.57503540950766308</v>
      </c>
      <c r="L37" s="71">
        <f t="shared" si="12"/>
        <v>0.57503540950766308</v>
      </c>
      <c r="O37" s="128">
        <f>B37/'GDP(I) and productivity'!$BA37</f>
        <v>13.60292543409513</v>
      </c>
      <c r="P37" s="128">
        <f>C37/'GDP(I) and productivity'!$BA37</f>
        <v>13.366331659698201</v>
      </c>
      <c r="Q37" s="11">
        <f>D37/'GDP(I) and productivity'!$BA37</f>
        <v>13.924751748336913</v>
      </c>
      <c r="R37" s="11">
        <f>E37/'GDP(I) and productivity'!$BA37</f>
        <v>13.924751748336913</v>
      </c>
      <c r="S37" s="71">
        <f t="shared" si="5"/>
        <v>2.2010450830284753</v>
      </c>
      <c r="T37" s="71">
        <f t="shared" si="6"/>
        <v>2.7867717055595165</v>
      </c>
      <c r="U37" s="71">
        <f t="shared" si="7"/>
        <v>2.7857871665636935</v>
      </c>
      <c r="V37" s="71">
        <f t="shared" si="8"/>
        <v>2.7857871665636935</v>
      </c>
      <c r="Y37" s="71"/>
      <c r="Z37" s="71"/>
      <c r="AA37" s="71"/>
    </row>
    <row r="38" spans="1:27">
      <c r="A38" s="68">
        <f t="shared" si="0"/>
        <v>1874</v>
      </c>
      <c r="B38" s="121">
        <f>'GDP(I) and productivity'!B38/'GDP(I) and productivity'!$N38</f>
        <v>997.07150767046892</v>
      </c>
      <c r="C38" s="121">
        <f>('GDP(I) and productivity'!B38-'Profits and self-employed'!$AB38+'Profits and self-employed'!AC38)/'GDP(I) and productivity'!$N38</f>
        <v>985.2820564509567</v>
      </c>
      <c r="D38" s="71">
        <f>('GDP(I) and productivity'!B38-'Profits and self-employed'!$AB38+'Profits and self-employed'!AD38)/'GDP(I) and productivity'!$N38</f>
        <v>1026.7634588899812</v>
      </c>
      <c r="E38" s="71">
        <f>('GDP(I) and productivity'!B38-'Profits and self-employed'!$AB38+'Profits and self-employed'!AE38)/'GDP(I) and productivity'!$N38</f>
        <v>1026.7634588899812</v>
      </c>
      <c r="F38" s="14">
        <f t="shared" si="1"/>
        <v>0.89152926927913256</v>
      </c>
      <c r="G38" s="14">
        <f t="shared" si="2"/>
        <v>1.4633172106042309</v>
      </c>
      <c r="H38" s="71">
        <f t="shared" si="3"/>
        <v>1.4947689821060237</v>
      </c>
      <c r="I38" s="71">
        <f t="shared" si="4"/>
        <v>1.4947689821060237</v>
      </c>
      <c r="J38" s="71">
        <f t="shared" si="10"/>
        <v>0.57178794132509836</v>
      </c>
      <c r="K38" s="71">
        <f t="shared" si="11"/>
        <v>0.60323971282689115</v>
      </c>
      <c r="L38" s="71">
        <f t="shared" si="12"/>
        <v>0.60323971282689115</v>
      </c>
      <c r="O38" s="128">
        <f>B38/'GDP(I) and productivity'!$BA38</f>
        <v>13.845605705630394</v>
      </c>
      <c r="P38" s="128">
        <f>C38/'GDP(I) and productivity'!$BA38</f>
        <v>13.681894184625747</v>
      </c>
      <c r="Q38" s="11">
        <f>D38/'GDP(I) and productivity'!$BA38</f>
        <v>14.257916202975432</v>
      </c>
      <c r="R38" s="11">
        <f>E38/'GDP(I) and productivity'!$BA38</f>
        <v>14.257916202975432</v>
      </c>
      <c r="S38" s="71">
        <f t="shared" si="5"/>
        <v>1.7840300067145591</v>
      </c>
      <c r="T38" s="71">
        <f t="shared" si="6"/>
        <v>2.3608760650390224</v>
      </c>
      <c r="U38" s="71">
        <f t="shared" si="7"/>
        <v>2.392606063359878</v>
      </c>
      <c r="V38" s="71">
        <f t="shared" si="8"/>
        <v>2.392606063359878</v>
      </c>
      <c r="Y38" s="71"/>
      <c r="Z38" s="71"/>
      <c r="AA38" s="71"/>
    </row>
    <row r="39" spans="1:27">
      <c r="A39" s="68">
        <f t="shared" si="0"/>
        <v>1875</v>
      </c>
      <c r="B39" s="121">
        <f>'GDP(I) and productivity'!B39/'GDP(I) and productivity'!$N39</f>
        <v>1037.9494541235958</v>
      </c>
      <c r="C39" s="121">
        <f>('GDP(I) and productivity'!B39-'Profits and self-employed'!$AB39+'Profits and self-employed'!AC39)/'GDP(I) and productivity'!$N39</f>
        <v>1031.7152975701977</v>
      </c>
      <c r="D39" s="71">
        <f>('GDP(I) and productivity'!B39-'Profits and self-employed'!$AB39+'Profits and self-employed'!AD39)/'GDP(I) and productivity'!$N39</f>
        <v>1074.7876519391298</v>
      </c>
      <c r="E39" s="71">
        <f>('GDP(I) and productivity'!B39-'Profits and self-employed'!$AB39+'Profits and self-employed'!AE39)/'GDP(I) and productivity'!$N39</f>
        <v>1074.7876519391298</v>
      </c>
      <c r="F39" s="14">
        <f t="shared" ref="F39:F70" si="13">100*B39/B38-100</f>
        <v>4.099800880744553</v>
      </c>
      <c r="G39" s="14">
        <f t="shared" ref="G39:G70" si="14">100*C39/C38-100</f>
        <v>4.7126851458653647</v>
      </c>
      <c r="H39" s="71">
        <f t="shared" ref="H39:H70" si="15">100*D39/D38-100</f>
        <v>4.6772401796482654</v>
      </c>
      <c r="I39" s="71">
        <f t="shared" si="4"/>
        <v>4.6772401796482654</v>
      </c>
      <c r="J39" s="71">
        <f t="shared" si="10"/>
        <v>0.61288426512081173</v>
      </c>
      <c r="K39" s="71">
        <f t="shared" si="11"/>
        <v>0.57743929890371248</v>
      </c>
      <c r="L39" s="71">
        <f t="shared" si="12"/>
        <v>0.57743929890371248</v>
      </c>
      <c r="O39" s="128">
        <f>B39/'GDP(I) and productivity'!$BA39</f>
        <v>14.459102372142461</v>
      </c>
      <c r="P39" s="128">
        <f>C39/'GDP(I) and productivity'!$BA39</f>
        <v>14.372257769593237</v>
      </c>
      <c r="Q39" s="11">
        <f>D39/'GDP(I) and productivity'!$BA39</f>
        <v>14.972275023569679</v>
      </c>
      <c r="R39" s="11">
        <f>E39/'GDP(I) and productivity'!$BA39</f>
        <v>14.972275023569679</v>
      </c>
      <c r="S39" s="71">
        <f t="shared" ref="S39:S70" si="16">100*O39/O38-100</f>
        <v>4.4309846716390666</v>
      </c>
      <c r="T39" s="71">
        <f t="shared" ref="T39:T70" si="17">100*P39/P38-100</f>
        <v>5.0458187707901345</v>
      </c>
      <c r="U39" s="71">
        <f t="shared" ref="U39:U70" si="18">100*Q39/Q38-100</f>
        <v>5.0102610397245257</v>
      </c>
      <c r="V39" s="71">
        <f t="shared" si="8"/>
        <v>5.0102610397245257</v>
      </c>
      <c r="Y39" s="71"/>
      <c r="Z39" s="71"/>
      <c r="AA39" s="71"/>
    </row>
    <row r="40" spans="1:27">
      <c r="A40" s="68">
        <f t="shared" si="0"/>
        <v>1876</v>
      </c>
      <c r="B40" s="121">
        <f>'GDP(I) and productivity'!B40/'GDP(I) and productivity'!$N40</f>
        <v>1056.832447168003</v>
      </c>
      <c r="C40" s="121">
        <f>('GDP(I) and productivity'!B40-'Profits and self-employed'!$AB40+'Profits and self-employed'!AC40)/'GDP(I) and productivity'!$N40</f>
        <v>1056.6060212729158</v>
      </c>
      <c r="D40" s="71">
        <f>('GDP(I) and productivity'!B40-'Profits and self-employed'!$AB40+'Profits and self-employed'!AD40)/'GDP(I) and productivity'!$N40</f>
        <v>1099.6269413395269</v>
      </c>
      <c r="E40" s="71">
        <f>('GDP(I) and productivity'!B40-'Profits and self-employed'!$AB40+'Profits and self-employed'!AE40)/'GDP(I) and productivity'!$N40</f>
        <v>1099.6269413395269</v>
      </c>
      <c r="F40" s="14">
        <f t="shared" si="13"/>
        <v>1.8192594031807801</v>
      </c>
      <c r="G40" s="14">
        <f t="shared" si="14"/>
        <v>2.4125573945969876</v>
      </c>
      <c r="H40" s="71">
        <f t="shared" si="15"/>
        <v>2.3110880884779448</v>
      </c>
      <c r="I40" s="71">
        <f t="shared" si="4"/>
        <v>2.3110880884779448</v>
      </c>
      <c r="J40" s="71">
        <f t="shared" si="10"/>
        <v>0.59329799141620754</v>
      </c>
      <c r="K40" s="71">
        <f t="shared" si="11"/>
        <v>0.49182868529716472</v>
      </c>
      <c r="L40" s="71">
        <f t="shared" si="12"/>
        <v>0.49182868529716472</v>
      </c>
      <c r="O40" s="128">
        <f>B40/'GDP(I) and productivity'!$BA40</f>
        <v>14.731877858619521</v>
      </c>
      <c r="P40" s="128">
        <f>C40/'GDP(I) and productivity'!$BA40</f>
        <v>14.72872156015481</v>
      </c>
      <c r="Q40" s="11">
        <f>D40/'GDP(I) and productivity'!$BA40</f>
        <v>15.328418268450516</v>
      </c>
      <c r="R40" s="11">
        <f>E40/'GDP(I) and productivity'!$BA40</f>
        <v>15.328418268450516</v>
      </c>
      <c r="S40" s="71">
        <f t="shared" si="16"/>
        <v>1.8865312621522179</v>
      </c>
      <c r="T40" s="71">
        <f t="shared" si="17"/>
        <v>2.4802212448188072</v>
      </c>
      <c r="U40" s="71">
        <f t="shared" si="18"/>
        <v>2.3786848980544875</v>
      </c>
      <c r="V40" s="71">
        <f t="shared" si="8"/>
        <v>2.3786848980544875</v>
      </c>
      <c r="Y40" s="71"/>
      <c r="Z40" s="71"/>
      <c r="AA40" s="71"/>
    </row>
    <row r="41" spans="1:27">
      <c r="A41" s="68">
        <f t="shared" si="0"/>
        <v>1877</v>
      </c>
      <c r="B41" s="121">
        <f>'GDP(I) and productivity'!B41/'GDP(I) and productivity'!$N41</f>
        <v>1071.0270507352304</v>
      </c>
      <c r="C41" s="121">
        <f>('GDP(I) and productivity'!B41-'Profits and self-employed'!$AB41+'Profits and self-employed'!AC41)/'GDP(I) and productivity'!$N41</f>
        <v>1076.9624192745564</v>
      </c>
      <c r="D41" s="71">
        <f>('GDP(I) and productivity'!B41-'Profits and self-employed'!$AB41+'Profits and self-employed'!AD41)/'GDP(I) and productivity'!$N41</f>
        <v>1121.1867338812979</v>
      </c>
      <c r="E41" s="71">
        <f>('GDP(I) and productivity'!B41-'Profits and self-employed'!$AB41+'Profits and self-employed'!AE41)/'GDP(I) and productivity'!$N41</f>
        <v>1121.1867338812979</v>
      </c>
      <c r="F41" s="14">
        <f t="shared" si="13"/>
        <v>1.3431271537190952</v>
      </c>
      <c r="G41" s="14">
        <f t="shared" si="14"/>
        <v>1.9265835696371454</v>
      </c>
      <c r="H41" s="71">
        <f t="shared" si="15"/>
        <v>1.9606460819800873</v>
      </c>
      <c r="I41" s="71">
        <f t="shared" si="4"/>
        <v>1.9606460819800873</v>
      </c>
      <c r="J41" s="71">
        <f t="shared" si="10"/>
        <v>0.5834564159180502</v>
      </c>
      <c r="K41" s="71">
        <f t="shared" si="11"/>
        <v>0.61751892826099208</v>
      </c>
      <c r="L41" s="71">
        <f t="shared" si="12"/>
        <v>0.61751892826099208</v>
      </c>
      <c r="O41" s="128">
        <f>B41/'GDP(I) and productivity'!$BA41</f>
        <v>15.110328397462892</v>
      </c>
      <c r="P41" s="128">
        <f>C41/'GDP(I) and productivity'!$BA41</f>
        <v>15.194066121666609</v>
      </c>
      <c r="Q41" s="11">
        <f>D41/'GDP(I) and productivity'!$BA41</f>
        <v>15.817994262792313</v>
      </c>
      <c r="R41" s="11">
        <f>E41/'GDP(I) and productivity'!$BA41</f>
        <v>15.817994262792313</v>
      </c>
      <c r="S41" s="71">
        <f t="shared" si="16"/>
        <v>2.5689225940869562</v>
      </c>
      <c r="T41" s="71">
        <f t="shared" si="17"/>
        <v>3.1594362050449831</v>
      </c>
      <c r="U41" s="71">
        <f t="shared" si="18"/>
        <v>3.193910720386981</v>
      </c>
      <c r="V41" s="71">
        <f t="shared" si="8"/>
        <v>3.193910720386981</v>
      </c>
      <c r="Y41" s="71"/>
      <c r="Z41" s="71"/>
      <c r="AA41" s="71"/>
    </row>
    <row r="42" spans="1:27">
      <c r="A42" s="68">
        <f t="shared" si="0"/>
        <v>1878</v>
      </c>
      <c r="B42" s="121">
        <f>'GDP(I) and productivity'!B42/'GDP(I) and productivity'!$N42</f>
        <v>1052.1084876212358</v>
      </c>
      <c r="C42" s="121">
        <f>('GDP(I) and productivity'!B42-'Profits and self-employed'!$AB42+'Profits and self-employed'!AC42)/'GDP(I) and productivity'!$N42</f>
        <v>1064.1040987142212</v>
      </c>
      <c r="D42" s="71">
        <f>('GDP(I) and productivity'!B42-'Profits and self-employed'!$AB42+'Profits and self-employed'!AD42)/'GDP(I) and productivity'!$N42</f>
        <v>1107.9342161693598</v>
      </c>
      <c r="E42" s="71">
        <f>('GDP(I) and productivity'!B42-'Profits and self-employed'!$AB42+'Profits and self-employed'!AE42)/'GDP(I) and productivity'!$N42</f>
        <v>1107.9342161693598</v>
      </c>
      <c r="F42" s="14">
        <f t="shared" si="13"/>
        <v>-1.7663945183277576</v>
      </c>
      <c r="G42" s="14">
        <f t="shared" si="14"/>
        <v>-1.1939432918185418</v>
      </c>
      <c r="H42" s="71">
        <f t="shared" si="15"/>
        <v>-1.1820080733617573</v>
      </c>
      <c r="I42" s="71">
        <f t="shared" si="4"/>
        <v>-1.1820080733617573</v>
      </c>
      <c r="J42" s="71">
        <f t="shared" si="10"/>
        <v>0.57245122650921587</v>
      </c>
      <c r="K42" s="71">
        <f t="shared" si="11"/>
        <v>0.58438644496600034</v>
      </c>
      <c r="L42" s="71">
        <f t="shared" si="12"/>
        <v>0.58438644496600034</v>
      </c>
      <c r="O42" s="128">
        <f>B42/'GDP(I) and productivity'!$BA42</f>
        <v>14.933551465316311</v>
      </c>
      <c r="P42" s="128">
        <f>C42/'GDP(I) and productivity'!$BA42</f>
        <v>15.103816298004848</v>
      </c>
      <c r="Q42" s="11">
        <f>D42/'GDP(I) and productivity'!$BA42</f>
        <v>15.725937802059102</v>
      </c>
      <c r="R42" s="11">
        <f>E42/'GDP(I) and productivity'!$BA42</f>
        <v>15.725937802059102</v>
      </c>
      <c r="S42" s="71">
        <f t="shared" si="16"/>
        <v>-1.1699079430746337</v>
      </c>
      <c r="T42" s="71">
        <f t="shared" si="17"/>
        <v>-0.59398072207324049</v>
      </c>
      <c r="U42" s="71">
        <f t="shared" si="18"/>
        <v>-0.58197303149709967</v>
      </c>
      <c r="V42" s="71">
        <f t="shared" si="8"/>
        <v>-0.58197303149709967</v>
      </c>
      <c r="Y42" s="71"/>
      <c r="Z42" s="71"/>
      <c r="AA42" s="71"/>
    </row>
    <row r="43" spans="1:27">
      <c r="A43" s="68">
        <f t="shared" si="0"/>
        <v>1879</v>
      </c>
      <c r="B43" s="121">
        <f>'GDP(I) and productivity'!B43/'GDP(I) and productivity'!$N43</f>
        <v>1097.8679858869946</v>
      </c>
      <c r="C43" s="121">
        <f>('GDP(I) and productivity'!B43-'Profits and self-employed'!$AB43+'Profits and self-employed'!AC43)/'GDP(I) and productivity'!$N43</f>
        <v>1117.7413240595361</v>
      </c>
      <c r="D43" s="71">
        <f>('GDP(I) and productivity'!B43-'Profits and self-employed'!$AB43+'Profits and self-employed'!AD43)/'GDP(I) and productivity'!$N43</f>
        <v>1165.8423973433953</v>
      </c>
      <c r="E43" s="71">
        <f>('GDP(I) and productivity'!B43-'Profits and self-employed'!$AB43+'Profits and self-employed'!AE43)/'GDP(I) and productivity'!$N43</f>
        <v>1165.8423973433953</v>
      </c>
      <c r="F43" s="14">
        <f t="shared" si="13"/>
        <v>4.3493136690892698</v>
      </c>
      <c r="G43" s="14">
        <f t="shared" si="14"/>
        <v>5.0405994498212863</v>
      </c>
      <c r="H43" s="71">
        <f t="shared" si="15"/>
        <v>5.2266804589040277</v>
      </c>
      <c r="I43" s="71">
        <f t="shared" si="4"/>
        <v>5.2266804589040277</v>
      </c>
      <c r="J43" s="71">
        <f t="shared" si="10"/>
        <v>0.69128578073201652</v>
      </c>
      <c r="K43" s="71">
        <f t="shared" si="11"/>
        <v>0.87736678981475791</v>
      </c>
      <c r="L43" s="71">
        <f t="shared" si="12"/>
        <v>0.87736678981475791</v>
      </c>
      <c r="O43" s="128">
        <f>B43/'GDP(I) and productivity'!$BA43</f>
        <v>15.647520693639645</v>
      </c>
      <c r="P43" s="128">
        <f>C43/'GDP(I) and productivity'!$BA43</f>
        <v>15.930768291988461</v>
      </c>
      <c r="Q43" s="11">
        <f>D43/'GDP(I) and productivity'!$BA43</f>
        <v>16.616335727482419</v>
      </c>
      <c r="R43" s="11">
        <f>E43/'GDP(I) and productivity'!$BA43</f>
        <v>16.616335727482419</v>
      </c>
      <c r="S43" s="71">
        <f t="shared" si="16"/>
        <v>4.780974103725768</v>
      </c>
      <c r="T43" s="71">
        <f t="shared" si="17"/>
        <v>5.4751195172629963</v>
      </c>
      <c r="U43" s="71">
        <f t="shared" si="18"/>
        <v>5.6619702852107849</v>
      </c>
      <c r="V43" s="71">
        <f t="shared" si="8"/>
        <v>5.6619702852107849</v>
      </c>
      <c r="Y43" s="71"/>
      <c r="Z43" s="71"/>
      <c r="AA43" s="71"/>
    </row>
    <row r="44" spans="1:27">
      <c r="A44" s="68">
        <f t="shared" si="0"/>
        <v>1880</v>
      </c>
      <c r="B44" s="121">
        <f>'GDP(I) and productivity'!B44/'GDP(I) and productivity'!$N44</f>
        <v>1084.8103771514473</v>
      </c>
      <c r="C44" s="121">
        <f>('GDP(I) and productivity'!B44-'Profits and self-employed'!$AB44+'Profits and self-employed'!AC44)/'GDP(I) and productivity'!$N44</f>
        <v>1112.2984866348706</v>
      </c>
      <c r="D44" s="71">
        <f>('GDP(I) and productivity'!B44-'Profits and self-employed'!$AB44+'Profits and self-employed'!AD44)/'GDP(I) and productivity'!$N44</f>
        <v>1158.4584912155772</v>
      </c>
      <c r="E44" s="71">
        <f>('GDP(I) and productivity'!B44-'Profits and self-employed'!$AB44+'Profits and self-employed'!AE44)/'GDP(I) and productivity'!$N44</f>
        <v>1162.0388752239223</v>
      </c>
      <c r="F44" s="14">
        <f t="shared" si="13"/>
        <v>-1.1893605518515642</v>
      </c>
      <c r="G44" s="14">
        <f t="shared" si="14"/>
        <v>-0.48694964635444649</v>
      </c>
      <c r="H44" s="71">
        <f t="shared" si="15"/>
        <v>-0.63335371441661437</v>
      </c>
      <c r="I44" s="71">
        <f t="shared" si="4"/>
        <v>-0.32624668035234095</v>
      </c>
      <c r="J44" s="71">
        <f t="shared" si="10"/>
        <v>0.70241090549711771</v>
      </c>
      <c r="K44" s="71">
        <f t="shared" si="11"/>
        <v>0.55600683743494983</v>
      </c>
      <c r="L44" s="71">
        <f t="shared" si="12"/>
        <v>0.86311387149922325</v>
      </c>
      <c r="O44" s="128">
        <f>B44/'GDP(I) and productivity'!$BA44</f>
        <v>14.894308939188207</v>
      </c>
      <c r="P44" s="128">
        <f>C44/'GDP(I) and productivity'!$BA44</f>
        <v>15.271717197279731</v>
      </c>
      <c r="Q44" s="11">
        <f>D44/'GDP(I) and productivity'!$BA44</f>
        <v>15.905488207716335</v>
      </c>
      <c r="R44" s="11">
        <f>E44/'GDP(I) and productivity'!$BA44</f>
        <v>15.954646426207249</v>
      </c>
      <c r="S44" s="71">
        <f t="shared" si="16"/>
        <v>-4.8136172445364025</v>
      </c>
      <c r="T44" s="71">
        <f t="shared" si="17"/>
        <v>-4.1369699353430747</v>
      </c>
      <c r="U44" s="71">
        <f t="shared" si="18"/>
        <v>-4.2780040763763907</v>
      </c>
      <c r="V44" s="71">
        <f t="shared" si="8"/>
        <v>-3.9821613629337946</v>
      </c>
      <c r="Y44" s="71"/>
      <c r="Z44" s="71"/>
      <c r="AA44" s="71"/>
    </row>
    <row r="45" spans="1:27">
      <c r="A45" s="68">
        <f t="shared" si="0"/>
        <v>1881</v>
      </c>
      <c r="B45" s="121">
        <f>'GDP(I) and productivity'!B45/'GDP(I) and productivity'!$N45</f>
        <v>1157.0452454051253</v>
      </c>
      <c r="C45" s="121">
        <f>('GDP(I) and productivity'!B45-'Profits and self-employed'!$AB45+'Profits and self-employed'!AC45)/'GDP(I) and productivity'!$N45</f>
        <v>1188.3474034917194</v>
      </c>
      <c r="D45" s="71">
        <f>('GDP(I) and productivity'!B45-'Profits and self-employed'!$AB45+'Profits and self-employed'!AD45)/'GDP(I) and productivity'!$N45</f>
        <v>1234.5674118194368</v>
      </c>
      <c r="E45" s="71">
        <f>('GDP(I) and productivity'!B45-'Profits and self-employed'!$AB45+'Profits and self-employed'!AE45)/'GDP(I) and productivity'!$N45</f>
        <v>1242.3403969450746</v>
      </c>
      <c r="F45" s="14">
        <f t="shared" si="13"/>
        <v>6.6587552788125208</v>
      </c>
      <c r="G45" s="14">
        <f t="shared" si="14"/>
        <v>6.8370961365708496</v>
      </c>
      <c r="H45" s="71">
        <f t="shared" si="15"/>
        <v>6.5698444252411718</v>
      </c>
      <c r="I45" s="71">
        <f t="shared" si="4"/>
        <v>6.9103989060330093</v>
      </c>
      <c r="J45" s="71">
        <f t="shared" si="10"/>
        <v>0.17834085775832875</v>
      </c>
      <c r="K45" s="71">
        <f t="shared" si="11"/>
        <v>-8.891085357134898E-2</v>
      </c>
      <c r="L45" s="71">
        <f t="shared" si="12"/>
        <v>0.2516436272204885</v>
      </c>
      <c r="O45" s="128">
        <f>B45/'GDP(I) and productivity'!$BA45</f>
        <v>15.686069983321435</v>
      </c>
      <c r="P45" s="128">
        <f>C45/'GDP(I) and productivity'!$BA45</f>
        <v>16.110433545874589</v>
      </c>
      <c r="Q45" s="11">
        <f>D45/'GDP(I) and productivity'!$BA45</f>
        <v>16.737038502022539</v>
      </c>
      <c r="R45" s="11">
        <f>E45/'GDP(I) and productivity'!$BA45</f>
        <v>16.842416912369302</v>
      </c>
      <c r="S45" s="71">
        <f t="shared" si="16"/>
        <v>5.3158629068720131</v>
      </c>
      <c r="T45" s="71">
        <f t="shared" si="17"/>
        <v>5.491958355176024</v>
      </c>
      <c r="U45" s="71">
        <f t="shared" si="18"/>
        <v>5.2280714898319758</v>
      </c>
      <c r="V45" s="71">
        <f t="shared" si="8"/>
        <v>5.5643382024674111</v>
      </c>
      <c r="Y45" s="71"/>
      <c r="Z45" s="71"/>
      <c r="AA45" s="71"/>
    </row>
    <row r="46" spans="1:27">
      <c r="A46" s="68">
        <f t="shared" si="0"/>
        <v>1882</v>
      </c>
      <c r="B46" s="121">
        <f>'GDP(I) and productivity'!B46/'GDP(I) and productivity'!$N46</f>
        <v>1167.3095974898661</v>
      </c>
      <c r="C46" s="121">
        <f>('GDP(I) and productivity'!B46-'Profits and self-employed'!$AB46+'Profits and self-employed'!AC46)/'GDP(I) and productivity'!$N46</f>
        <v>1199.7945393684593</v>
      </c>
      <c r="D46" s="71">
        <f>('GDP(I) and productivity'!B46-'Profits and self-employed'!$AB46+'Profits and self-employed'!AD46)/'GDP(I) and productivity'!$N46</f>
        <v>1241.764823130517</v>
      </c>
      <c r="E46" s="71">
        <f>('GDP(I) and productivity'!B46-'Profits and self-employed'!$AB46+'Profits and self-employed'!AE46)/'GDP(I) and productivity'!$N46</f>
        <v>1253.3242596256939</v>
      </c>
      <c r="F46" s="14">
        <f t="shared" si="13"/>
        <v>0.8871176062909143</v>
      </c>
      <c r="G46" s="14">
        <f t="shared" si="14"/>
        <v>0.96328193616653834</v>
      </c>
      <c r="H46" s="71">
        <f t="shared" si="15"/>
        <v>0.5829905473102599</v>
      </c>
      <c r="I46" s="71">
        <f t="shared" si="4"/>
        <v>0.88412666187372224</v>
      </c>
      <c r="J46" s="71">
        <f t="shared" si="10"/>
        <v>7.6164329875624048E-2</v>
      </c>
      <c r="K46" s="71">
        <f t="shared" si="11"/>
        <v>-0.3041270589806544</v>
      </c>
      <c r="L46" s="71">
        <f t="shared" si="12"/>
        <v>-2.9909444171920541E-3</v>
      </c>
      <c r="O46" s="128">
        <f>B46/'GDP(I) and productivity'!$BA46</f>
        <v>15.568093253623045</v>
      </c>
      <c r="P46" s="128">
        <f>C46/'GDP(I) and productivity'!$BA46</f>
        <v>16.001336161581619</v>
      </c>
      <c r="Q46" s="11">
        <f>D46/'GDP(I) and productivity'!$BA46</f>
        <v>16.561082515842543</v>
      </c>
      <c r="R46" s="11">
        <f>E46/'GDP(I) and productivity'!$BA46</f>
        <v>16.71524760255409</v>
      </c>
      <c r="S46" s="71">
        <f t="shared" si="16"/>
        <v>-0.7521114582800692</v>
      </c>
      <c r="T46" s="71">
        <f t="shared" si="17"/>
        <v>-0.67718465789461391</v>
      </c>
      <c r="U46" s="71">
        <f t="shared" si="18"/>
        <v>-1.0512970150527678</v>
      </c>
      <c r="V46" s="71">
        <f t="shared" si="8"/>
        <v>-0.75505380538238853</v>
      </c>
      <c r="Y46" s="71"/>
      <c r="Z46" s="71"/>
      <c r="AA46" s="71"/>
    </row>
    <row r="47" spans="1:27">
      <c r="A47" s="68">
        <f t="shared" si="0"/>
        <v>1883</v>
      </c>
      <c r="B47" s="121">
        <f>'GDP(I) and productivity'!B47/'GDP(I) and productivity'!$N47</f>
        <v>1160.2749104400643</v>
      </c>
      <c r="C47" s="121">
        <f>('GDP(I) and productivity'!B47-'Profits and self-employed'!$AB47+'Profits and self-employed'!AC47)/'GDP(I) and productivity'!$N47</f>
        <v>1193.1570777404445</v>
      </c>
      <c r="D47" s="71">
        <f>('GDP(I) and productivity'!B47-'Profits and self-employed'!$AB47+'Profits and self-employed'!AD47)/'GDP(I) and productivity'!$N47</f>
        <v>1230.0902112676197</v>
      </c>
      <c r="E47" s="71">
        <f>('GDP(I) and productivity'!B47-'Profits and self-employed'!$AB47+'Profits and self-employed'!AE47)/'GDP(I) and productivity'!$N47</f>
        <v>1245.0240435199123</v>
      </c>
      <c r="F47" s="14">
        <f t="shared" si="13"/>
        <v>-0.60264107010932833</v>
      </c>
      <c r="G47" s="14">
        <f t="shared" si="14"/>
        <v>-0.5532165225146457</v>
      </c>
      <c r="H47" s="71">
        <f t="shared" si="15"/>
        <v>-0.94016287508171104</v>
      </c>
      <c r="I47" s="71">
        <f t="shared" si="4"/>
        <v>-0.66225607954484644</v>
      </c>
      <c r="J47" s="71">
        <f t="shared" si="10"/>
        <v>4.9424547594682622E-2</v>
      </c>
      <c r="K47" s="71">
        <f t="shared" si="11"/>
        <v>-0.33752180497238271</v>
      </c>
      <c r="L47" s="71">
        <f t="shared" si="12"/>
        <v>-5.9615009435518118E-2</v>
      </c>
      <c r="O47" s="128">
        <f>B47/'GDP(I) and productivity'!$BA47</f>
        <v>15.302822632675417</v>
      </c>
      <c r="P47" s="128">
        <f>C47/'GDP(I) and productivity'!$BA47</f>
        <v>15.73650431401491</v>
      </c>
      <c r="Q47" s="11">
        <f>D47/'GDP(I) and productivity'!$BA47</f>
        <v>16.223614038227527</v>
      </c>
      <c r="R47" s="11">
        <f>E47/'GDP(I) and productivity'!$BA47</f>
        <v>16.420575796278719</v>
      </c>
      <c r="S47" s="71">
        <f t="shared" si="16"/>
        <v>-1.7039377695524394</v>
      </c>
      <c r="T47" s="71">
        <f t="shared" si="17"/>
        <v>-1.65506083299816</v>
      </c>
      <c r="U47" s="71">
        <f t="shared" si="18"/>
        <v>-2.0377199213408232</v>
      </c>
      <c r="V47" s="71">
        <f t="shared" si="8"/>
        <v>-1.762892260299779</v>
      </c>
      <c r="Y47" s="71"/>
      <c r="Z47" s="71"/>
      <c r="AA47" s="71"/>
    </row>
    <row r="48" spans="1:27">
      <c r="A48" s="68">
        <f t="shared" si="0"/>
        <v>1884</v>
      </c>
      <c r="B48" s="121">
        <f>'GDP(I) and productivity'!B48/'GDP(I) and productivity'!$N48</f>
        <v>1169.6951194115913</v>
      </c>
      <c r="C48" s="121">
        <f>('GDP(I) and productivity'!B48-'Profits and self-employed'!$AB48+'Profits and self-employed'!AC48)/'GDP(I) and productivity'!$N48</f>
        <v>1203.4640013781097</v>
      </c>
      <c r="D48" s="71">
        <f>('GDP(I) and productivity'!B48-'Profits and self-employed'!$AB48+'Profits and self-employed'!AD48)/'GDP(I) and productivity'!$N48</f>
        <v>1236.1606081243049</v>
      </c>
      <c r="E48" s="71">
        <f>('GDP(I) and productivity'!B48-'Profits and self-employed'!$AB48+'Profits and self-employed'!AE48)/'GDP(I) and productivity'!$N48</f>
        <v>1254.5450363431448</v>
      </c>
      <c r="F48" s="14">
        <f t="shared" si="13"/>
        <v>0.81189456798252024</v>
      </c>
      <c r="G48" s="14">
        <f t="shared" si="14"/>
        <v>0.86383627352603298</v>
      </c>
      <c r="H48" s="71">
        <f t="shared" si="15"/>
        <v>0.49349200579602837</v>
      </c>
      <c r="I48" s="71">
        <f t="shared" si="4"/>
        <v>0.76472361098464603</v>
      </c>
      <c r="J48" s="71">
        <f t="shared" si="10"/>
        <v>5.1941705543512739E-2</v>
      </c>
      <c r="K48" s="71">
        <f t="shared" si="11"/>
        <v>-0.31840256218649188</v>
      </c>
      <c r="L48" s="71">
        <f t="shared" si="12"/>
        <v>-4.7170956997874214E-2</v>
      </c>
      <c r="O48" s="128">
        <f>B48/'GDP(I) and productivity'!$BA48</f>
        <v>15.478023627880882</v>
      </c>
      <c r="P48" s="128">
        <f>C48/'GDP(I) and productivity'!$BA48</f>
        <v>15.924871310059654</v>
      </c>
      <c r="Q48" s="11">
        <f>D48/'GDP(I) and productivity'!$BA48</f>
        <v>16.357530080170381</v>
      </c>
      <c r="R48" s="11">
        <f>E48/'GDP(I) and productivity'!$BA48</f>
        <v>16.600802544621995</v>
      </c>
      <c r="S48" s="71">
        <f t="shared" si="16"/>
        <v>1.1448933272700117</v>
      </c>
      <c r="T48" s="71">
        <f t="shared" si="17"/>
        <v>1.1970066050627537</v>
      </c>
      <c r="U48" s="71">
        <f t="shared" si="18"/>
        <v>0.82543902750218479</v>
      </c>
      <c r="V48" s="71">
        <f t="shared" si="8"/>
        <v>1.097566556613188</v>
      </c>
      <c r="Y48" s="71"/>
      <c r="Z48" s="71"/>
      <c r="AA48" s="71"/>
    </row>
    <row r="49" spans="1:27">
      <c r="A49" s="68">
        <f t="shared" si="0"/>
        <v>1885</v>
      </c>
      <c r="B49" s="121">
        <f>'GDP(I) and productivity'!B49/'GDP(I) and productivity'!$N49</f>
        <v>1192.0684382017851</v>
      </c>
      <c r="C49" s="121">
        <f>('GDP(I) and productivity'!B49-'Profits and self-employed'!$AB49+'Profits and self-employed'!AC49)/'GDP(I) and productivity'!$N49</f>
        <v>1228.2919602504478</v>
      </c>
      <c r="D49" s="71">
        <f>('GDP(I) and productivity'!B49-'Profits and self-employed'!$AB49+'Profits and self-employed'!AD49)/'GDP(I) and productivity'!$N49</f>
        <v>1258.1946986821397</v>
      </c>
      <c r="E49" s="71">
        <f>('GDP(I) and productivity'!B49-'Profits and self-employed'!$AB49+'Profits and self-employed'!AE49)/'GDP(I) and productivity'!$N49</f>
        <v>1280.9272981983304</v>
      </c>
      <c r="F49" s="14">
        <f t="shared" si="13"/>
        <v>1.9127478963448539</v>
      </c>
      <c r="G49" s="14">
        <f t="shared" si="14"/>
        <v>2.0630412578944686</v>
      </c>
      <c r="H49" s="71">
        <f t="shared" si="15"/>
        <v>1.7824617944482526</v>
      </c>
      <c r="I49" s="71">
        <f t="shared" si="4"/>
        <v>2.1029346170056016</v>
      </c>
      <c r="J49" s="71">
        <f t="shared" si="10"/>
        <v>0.1502933615496147</v>
      </c>
      <c r="K49" s="71">
        <f t="shared" si="11"/>
        <v>-0.13028610189660128</v>
      </c>
      <c r="L49" s="71">
        <f t="shared" si="12"/>
        <v>0.19018672066074771</v>
      </c>
      <c r="O49" s="128">
        <f>B49/'GDP(I) and productivity'!$BA49</f>
        <v>15.856244899383007</v>
      </c>
      <c r="P49" s="128">
        <f>C49/'GDP(I) and productivity'!$BA49</f>
        <v>16.338070454288413</v>
      </c>
      <c r="Q49" s="11">
        <f>D49/'GDP(I) and productivity'!$BA49</f>
        <v>16.735820389225321</v>
      </c>
      <c r="R49" s="11">
        <f>E49/'GDP(I) and productivity'!$BA49</f>
        <v>17.038197042760459</v>
      </c>
      <c r="S49" s="71">
        <f t="shared" si="16"/>
        <v>2.4436018486289726</v>
      </c>
      <c r="T49" s="71">
        <f t="shared" si="17"/>
        <v>2.5946780742130358</v>
      </c>
      <c r="U49" s="71">
        <f t="shared" si="18"/>
        <v>2.3126370986383051</v>
      </c>
      <c r="V49" s="71">
        <f t="shared" si="8"/>
        <v>2.6347792340928748</v>
      </c>
      <c r="Y49" s="71"/>
      <c r="Z49" s="71"/>
      <c r="AA49" s="71"/>
    </row>
    <row r="50" spans="1:27">
      <c r="A50" s="68">
        <f t="shared" si="0"/>
        <v>1886</v>
      </c>
      <c r="B50" s="121">
        <f>'GDP(I) and productivity'!B50/'GDP(I) and productivity'!$N50</f>
        <v>1236.3094230915221</v>
      </c>
      <c r="C50" s="121">
        <f>('GDP(I) and productivity'!B50-'Profits and self-employed'!$AB50+'Profits and self-employed'!AC50)/'GDP(I) and productivity'!$N50</f>
        <v>1277.0708614983923</v>
      </c>
      <c r="D50" s="71">
        <f>('GDP(I) and productivity'!B50-'Profits and self-employed'!$AB50+'Profits and self-employed'!AD50)/'GDP(I) and productivity'!$N50</f>
        <v>1305.3424434585379</v>
      </c>
      <c r="E50" s="71">
        <f>('GDP(I) and productivity'!B50-'Profits and self-employed'!$AB50+'Profits and self-employed'!AE50)/'GDP(I) and productivity'!$N50</f>
        <v>1334.0550797394344</v>
      </c>
      <c r="F50" s="14">
        <f t="shared" si="13"/>
        <v>3.7112789393597154</v>
      </c>
      <c r="G50" s="14">
        <f t="shared" si="14"/>
        <v>3.9712790465548977</v>
      </c>
      <c r="H50" s="71">
        <f t="shared" si="15"/>
        <v>3.7472534915130211</v>
      </c>
      <c r="I50" s="71">
        <f t="shared" si="4"/>
        <v>4.1476031946411069</v>
      </c>
      <c r="J50" s="71">
        <f t="shared" si="10"/>
        <v>0.2600001071951823</v>
      </c>
      <c r="K50" s="71">
        <f t="shared" si="11"/>
        <v>3.5974552153305694E-2</v>
      </c>
      <c r="L50" s="71">
        <f t="shared" si="12"/>
        <v>0.43632425528139152</v>
      </c>
      <c r="O50" s="128">
        <f>B50/'GDP(I) and productivity'!$BA50</f>
        <v>16.260584952838219</v>
      </c>
      <c r="P50" s="128">
        <f>C50/'GDP(I) and productivity'!$BA50</f>
        <v>16.796700604498771</v>
      </c>
      <c r="Q50" s="11">
        <f>D50/'GDP(I) and productivity'!$BA50</f>
        <v>17.168543163996954</v>
      </c>
      <c r="R50" s="11">
        <f>E50/'GDP(I) and productivity'!$BA50</f>
        <v>17.54618669946235</v>
      </c>
      <c r="S50" s="71">
        <f t="shared" si="16"/>
        <v>2.5500366323866785</v>
      </c>
      <c r="T50" s="71">
        <f t="shared" si="17"/>
        <v>2.807125550679558</v>
      </c>
      <c r="U50" s="71">
        <f t="shared" si="18"/>
        <v>2.5856083819483615</v>
      </c>
      <c r="V50" s="71">
        <f t="shared" si="8"/>
        <v>2.9814754191831412</v>
      </c>
      <c r="Y50" s="71"/>
      <c r="Z50" s="71"/>
      <c r="AA50" s="71"/>
    </row>
    <row r="51" spans="1:27">
      <c r="A51" s="68">
        <f t="shared" si="0"/>
        <v>1887</v>
      </c>
      <c r="B51" s="121">
        <f>'GDP(I) and productivity'!B51/'GDP(I) and productivity'!$N51</f>
        <v>1271.1282244984457</v>
      </c>
      <c r="C51" s="121">
        <f>('GDP(I) and productivity'!B51-'Profits and self-employed'!$AB51+'Profits and self-employed'!AC51)/'GDP(I) and productivity'!$N51</f>
        <v>1315.9580675325906</v>
      </c>
      <c r="D51" s="71">
        <f>('GDP(I) and productivity'!B51-'Profits and self-employed'!$AB51+'Profits and self-employed'!AD51)/'GDP(I) and productivity'!$N51</f>
        <v>1341.5694557119512</v>
      </c>
      <c r="E51" s="71">
        <f>('GDP(I) and productivity'!B51-'Profits and self-employed'!$AB51+'Profits and self-employed'!AE51)/'GDP(I) and productivity'!$N51</f>
        <v>1376.3411214153166</v>
      </c>
      <c r="F51" s="14">
        <f t="shared" si="13"/>
        <v>2.8163500784338709</v>
      </c>
      <c r="G51" s="14">
        <f t="shared" si="14"/>
        <v>3.0450311886821879</v>
      </c>
      <c r="H51" s="71">
        <f t="shared" si="15"/>
        <v>2.775288004688548</v>
      </c>
      <c r="I51" s="71">
        <f t="shared" si="4"/>
        <v>3.1697373158041842</v>
      </c>
      <c r="J51" s="71">
        <f t="shared" si="10"/>
        <v>0.22868111024831705</v>
      </c>
      <c r="K51" s="71">
        <f t="shared" si="11"/>
        <v>-4.1062073745322891E-2</v>
      </c>
      <c r="L51" s="71">
        <f t="shared" si="12"/>
        <v>0.3533872373703133</v>
      </c>
      <c r="O51" s="128">
        <f>B51/'GDP(I) and productivity'!$BA51</f>
        <v>16.42828222310337</v>
      </c>
      <c r="P51" s="128">
        <f>C51/'GDP(I) and productivity'!$BA51</f>
        <v>17.007670910403547</v>
      </c>
      <c r="Q51" s="11">
        <f>D51/'GDP(I) and productivity'!$BA51</f>
        <v>17.338676945063824</v>
      </c>
      <c r="R51" s="11">
        <f>E51/'GDP(I) and productivity'!$BA51</f>
        <v>17.788071999420112</v>
      </c>
      <c r="S51" s="71">
        <f t="shared" si="16"/>
        <v>1.031311424229429</v>
      </c>
      <c r="T51" s="71">
        <f t="shared" si="17"/>
        <v>1.2560223038581171</v>
      </c>
      <c r="U51" s="71">
        <f t="shared" si="18"/>
        <v>0.99096224671902178</v>
      </c>
      <c r="V51" s="71">
        <f t="shared" si="8"/>
        <v>1.3785633545388833</v>
      </c>
      <c r="Y51" s="71"/>
      <c r="Z51" s="71"/>
      <c r="AA51" s="71"/>
    </row>
    <row r="52" spans="1:27">
      <c r="A52" s="68">
        <f t="shared" si="0"/>
        <v>1888</v>
      </c>
      <c r="B52" s="121">
        <f>'GDP(I) and productivity'!B52/'GDP(I) and productivity'!$N52</f>
        <v>1340.5767613529924</v>
      </c>
      <c r="C52" s="121">
        <f>('GDP(I) and productivity'!B52-'Profits and self-employed'!$AB52+'Profits and self-employed'!AC52)/'GDP(I) and productivity'!$N52</f>
        <v>1391.795970901306</v>
      </c>
      <c r="D52" s="71">
        <f>('GDP(I) and productivity'!B52-'Profits and self-employed'!$AB52+'Profits and self-employed'!AD52)/'GDP(I) and productivity'!$N52</f>
        <v>1415.2356670722272</v>
      </c>
      <c r="E52" s="71">
        <f>('GDP(I) and productivity'!B52-'Profits and self-employed'!$AB52+'Profits and self-employed'!AE52)/'GDP(I) and productivity'!$N52</f>
        <v>1458.3544048635702</v>
      </c>
      <c r="F52" s="14">
        <f t="shared" si="13"/>
        <v>5.4635351112551405</v>
      </c>
      <c r="G52" s="14">
        <f t="shared" si="14"/>
        <v>5.7629422425982568</v>
      </c>
      <c r="H52" s="71">
        <f t="shared" si="15"/>
        <v>5.4910471497864108</v>
      </c>
      <c r="I52" s="71">
        <f t="shared" si="4"/>
        <v>5.9587904606030975</v>
      </c>
      <c r="J52" s="71">
        <f t="shared" si="10"/>
        <v>0.29940713134311636</v>
      </c>
      <c r="K52" s="71">
        <f t="shared" si="11"/>
        <v>2.7512038531270377E-2</v>
      </c>
      <c r="L52" s="71">
        <f t="shared" si="12"/>
        <v>0.49525534934795701</v>
      </c>
      <c r="O52" s="128">
        <f>B52/'GDP(I) and productivity'!$BA52</f>
        <v>16.949475738407646</v>
      </c>
      <c r="P52" s="128">
        <f>C52/'GDP(I) and productivity'!$BA52</f>
        <v>17.597061743630782</v>
      </c>
      <c r="Q52" s="11">
        <f>D52/'GDP(I) and productivity'!$BA52</f>
        <v>17.89341967927313</v>
      </c>
      <c r="R52" s="11">
        <f>E52/'GDP(I) and productivity'!$BA52</f>
        <v>18.438588013630589</v>
      </c>
      <c r="S52" s="71">
        <f t="shared" si="16"/>
        <v>3.1725381158312018</v>
      </c>
      <c r="T52" s="71">
        <f t="shared" si="17"/>
        <v>3.4654411902261444</v>
      </c>
      <c r="U52" s="71">
        <f t="shared" si="18"/>
        <v>3.1994525070566908</v>
      </c>
      <c r="V52" s="71">
        <f t="shared" si="8"/>
        <v>3.6570349739515677</v>
      </c>
      <c r="Y52" s="71"/>
      <c r="Z52" s="71"/>
      <c r="AA52" s="71"/>
    </row>
    <row r="53" spans="1:27">
      <c r="A53" s="68">
        <f t="shared" si="0"/>
        <v>1889</v>
      </c>
      <c r="B53" s="121">
        <f>'GDP(I) and productivity'!B53/'GDP(I) and productivity'!$N53</f>
        <v>1387.1246572957298</v>
      </c>
      <c r="C53" s="121">
        <f>('GDP(I) and productivity'!B53-'Profits and self-employed'!$AB53+'Profits and self-employed'!AC53)/'GDP(I) and productivity'!$N53</f>
        <v>1443.3825832014031</v>
      </c>
      <c r="D53" s="71">
        <f>('GDP(I) and productivity'!B53-'Profits and self-employed'!$AB53+'Profits and self-employed'!AD53)/'GDP(I) and productivity'!$N53</f>
        <v>1463.1687571067546</v>
      </c>
      <c r="E53" s="71">
        <f>('GDP(I) and productivity'!B53-'Profits and self-employed'!$AB53+'Profits and self-employed'!AE53)/'GDP(I) and productivity'!$N53</f>
        <v>1514.0006403442601</v>
      </c>
      <c r="F53" s="14">
        <f t="shared" si="13"/>
        <v>3.4722290647316925</v>
      </c>
      <c r="G53" s="14">
        <f t="shared" si="14"/>
        <v>3.7064780599048817</v>
      </c>
      <c r="H53" s="71">
        <f t="shared" si="15"/>
        <v>3.3869334379968734</v>
      </c>
      <c r="I53" s="71">
        <f t="shared" si="4"/>
        <v>3.8156867284873499</v>
      </c>
      <c r="J53" s="71">
        <f t="shared" si="10"/>
        <v>0.2342489951731892</v>
      </c>
      <c r="K53" s="71">
        <f t="shared" si="11"/>
        <v>-8.5295626734819052E-2</v>
      </c>
      <c r="L53" s="71">
        <f t="shared" si="12"/>
        <v>0.34345766375565745</v>
      </c>
      <c r="O53" s="128">
        <f>B53/'GDP(I) and productivity'!$BA53</f>
        <v>17.119676133406589</v>
      </c>
      <c r="P53" s="128">
        <f>C53/'GDP(I) and productivity'!$BA53</f>
        <v>17.814002678880847</v>
      </c>
      <c r="Q53" s="11">
        <f>D53/'GDP(I) and productivity'!$BA53</f>
        <v>18.058200550641889</v>
      </c>
      <c r="R53" s="11">
        <f>E53/'GDP(I) and productivity'!$BA53</f>
        <v>18.685559723950639</v>
      </c>
      <c r="S53" s="71">
        <f t="shared" si="16"/>
        <v>1.0041631825418023</v>
      </c>
      <c r="T53" s="71">
        <f t="shared" si="17"/>
        <v>1.2328247659219898</v>
      </c>
      <c r="U53" s="71">
        <f t="shared" si="18"/>
        <v>0.92090206524152052</v>
      </c>
      <c r="V53" s="71">
        <f t="shared" si="8"/>
        <v>1.3394285405014585</v>
      </c>
      <c r="Y53" s="71"/>
      <c r="Z53" s="71"/>
      <c r="AA53" s="71"/>
    </row>
    <row r="54" spans="1:27">
      <c r="A54" s="68">
        <f t="shared" si="0"/>
        <v>1890</v>
      </c>
      <c r="B54" s="121">
        <f>'GDP(I) and productivity'!B54/'GDP(I) and productivity'!$N54</f>
        <v>1388.4962387049197</v>
      </c>
      <c r="C54" s="121">
        <f>('GDP(I) and productivity'!B54-'Profits and self-employed'!$AB54+'Profits and self-employed'!AC54)/'GDP(I) and productivity'!$N54</f>
        <v>1444.8451814977423</v>
      </c>
      <c r="D54" s="71">
        <f>('GDP(I) and productivity'!B54-'Profits and self-employed'!$AB54+'Profits and self-employed'!AD54)/'GDP(I) and productivity'!$N54</f>
        <v>1459.0872396143611</v>
      </c>
      <c r="E54" s="71">
        <f>('GDP(I) and productivity'!B54-'Profits and self-employed'!$AB54+'Profits and self-employed'!AE54)/'GDP(I) and productivity'!$N54</f>
        <v>1506.2739842107794</v>
      </c>
      <c r="F54" s="14">
        <f t="shared" si="13"/>
        <v>9.8879462777631488E-2</v>
      </c>
      <c r="G54" s="14">
        <f t="shared" si="14"/>
        <v>0.10133129728468759</v>
      </c>
      <c r="H54" s="71">
        <f t="shared" si="15"/>
        <v>-0.27895056346503111</v>
      </c>
      <c r="I54" s="71">
        <f t="shared" si="4"/>
        <v>-0.5103469528073532</v>
      </c>
      <c r="J54" s="71">
        <f t="shared" si="10"/>
        <v>2.4518345070561054E-3</v>
      </c>
      <c r="K54" s="71">
        <f t="shared" si="11"/>
        <v>-0.3778300262426626</v>
      </c>
      <c r="L54" s="71">
        <f t="shared" si="12"/>
        <v>-0.60922641558498469</v>
      </c>
      <c r="O54" s="128">
        <f>B54/'GDP(I) and productivity'!$BA54</f>
        <v>16.922296669350878</v>
      </c>
      <c r="P54" s="128">
        <f>C54/'GDP(I) and productivity'!$BA54</f>
        <v>17.609049359321304</v>
      </c>
      <c r="Q54" s="11">
        <f>D54/'GDP(I) and productivity'!$BA54</f>
        <v>17.782624429900075</v>
      </c>
      <c r="R54" s="11">
        <f>E54/'GDP(I) and productivity'!$BA54</f>
        <v>18.35771283753326</v>
      </c>
      <c r="S54" s="71">
        <f t="shared" si="16"/>
        <v>-1.1529392408922519</v>
      </c>
      <c r="T54" s="71">
        <f t="shared" si="17"/>
        <v>-1.1505180685895056</v>
      </c>
      <c r="U54" s="71">
        <f t="shared" si="18"/>
        <v>-1.5260441923268928</v>
      </c>
      <c r="V54" s="71">
        <f t="shared" si="8"/>
        <v>-1.7545467797635865</v>
      </c>
      <c r="Y54" s="71"/>
      <c r="Z54" s="71"/>
      <c r="AA54" s="71"/>
    </row>
    <row r="55" spans="1:27">
      <c r="A55" s="68">
        <f t="shared" si="0"/>
        <v>1891</v>
      </c>
      <c r="B55" s="121">
        <f>'GDP(I) and productivity'!B55/'GDP(I) and productivity'!$N55</f>
        <v>1376.5840454565453</v>
      </c>
      <c r="C55" s="121">
        <f>('GDP(I) and productivity'!B55-'Profits and self-employed'!$AB55+'Profits and self-employed'!AC55)/'GDP(I) and productivity'!$N55</f>
        <v>1432.0072846750347</v>
      </c>
      <c r="D55" s="71">
        <f>('GDP(I) and productivity'!B55-'Profits and self-employed'!$AB55+'Profits and self-employed'!AD55)/'GDP(I) and productivity'!$N55</f>
        <v>1440.880380583877</v>
      </c>
      <c r="E55" s="71">
        <f>('GDP(I) and productivity'!B55-'Profits and self-employed'!$AB55+'Profits and self-employed'!AE55)/'GDP(I) and productivity'!$N55</f>
        <v>1483.8594388923327</v>
      </c>
      <c r="F55" s="14">
        <f t="shared" si="13"/>
        <v>-0.85792045497260006</v>
      </c>
      <c r="G55" s="14">
        <f t="shared" si="14"/>
        <v>-0.88853096422411681</v>
      </c>
      <c r="H55" s="71">
        <f t="shared" si="15"/>
        <v>-1.2478252524020661</v>
      </c>
      <c r="I55" s="71">
        <f t="shared" si="4"/>
        <v>-1.4880788988857745</v>
      </c>
      <c r="J55" s="71">
        <f t="shared" si="10"/>
        <v>-3.061050925151676E-2</v>
      </c>
      <c r="K55" s="71">
        <f t="shared" si="11"/>
        <v>-0.38990479742946604</v>
      </c>
      <c r="L55" s="71">
        <f t="shared" si="12"/>
        <v>-0.63015844391317444</v>
      </c>
      <c r="O55" s="128">
        <f>B55/'GDP(I) and productivity'!$BA55</f>
        <v>16.816797399296988</v>
      </c>
      <c r="P55" s="128">
        <f>C55/'GDP(I) and productivity'!$BA55</f>
        <v>17.493865674369864</v>
      </c>
      <c r="Q55" s="11">
        <f>D55/'GDP(I) and productivity'!$BA55</f>
        <v>17.60226229330209</v>
      </c>
      <c r="R55" s="11">
        <f>E55/'GDP(I) and productivity'!$BA55</f>
        <v>18.127308416255058</v>
      </c>
      <c r="S55" s="71">
        <f t="shared" si="16"/>
        <v>-0.6234335215560094</v>
      </c>
      <c r="T55" s="71">
        <f t="shared" si="17"/>
        <v>-0.65411642957583638</v>
      </c>
      <c r="U55" s="71">
        <f t="shared" si="18"/>
        <v>-1.014260506422886</v>
      </c>
      <c r="V55" s="71">
        <f t="shared" si="8"/>
        <v>-1.2550823913484948</v>
      </c>
      <c r="Y55" s="71"/>
      <c r="Z55" s="71"/>
      <c r="AA55" s="71"/>
    </row>
    <row r="56" spans="1:27">
      <c r="A56" s="68">
        <f t="shared" si="0"/>
        <v>1892</v>
      </c>
      <c r="B56" s="121">
        <f>'GDP(I) and productivity'!B56/'GDP(I) and productivity'!$N56</f>
        <v>1345.3668530162622</v>
      </c>
      <c r="C56" s="121">
        <f>('GDP(I) and productivity'!B56-'Profits and self-employed'!$AB56+'Profits and self-employed'!AC56)/'GDP(I) and productivity'!$N56</f>
        <v>1398.9917080319365</v>
      </c>
      <c r="D56" s="71">
        <f>('GDP(I) and productivity'!B56-'Profits and self-employed'!$AB56+'Profits and self-employed'!AD56)/'GDP(I) and productivity'!$N56</f>
        <v>1402.9153730927883</v>
      </c>
      <c r="E56" s="71">
        <f>('GDP(I) and productivity'!B56-'Profits and self-employed'!$AB56+'Profits and self-employed'!AE56)/'GDP(I) and productivity'!$N56</f>
        <v>1441.383836264695</v>
      </c>
      <c r="F56" s="14">
        <f t="shared" si="13"/>
        <v>-2.2677287698717947</v>
      </c>
      <c r="G56" s="14">
        <f t="shared" si="14"/>
        <v>-2.3055452996938186</v>
      </c>
      <c r="H56" s="71">
        <f t="shared" si="15"/>
        <v>-2.6348479723004203</v>
      </c>
      <c r="I56" s="71">
        <f t="shared" si="4"/>
        <v>-2.8625085041306022</v>
      </c>
      <c r="J56" s="71">
        <f t="shared" si="10"/>
        <v>-3.7816529822023881E-2</v>
      </c>
      <c r="K56" s="71">
        <f t="shared" si="11"/>
        <v>-0.36711920242862561</v>
      </c>
      <c r="L56" s="71">
        <f t="shared" si="12"/>
        <v>-0.59477973425880748</v>
      </c>
      <c r="O56" s="128">
        <f>B56/'GDP(I) and productivity'!$BA56</f>
        <v>16.448268896183006</v>
      </c>
      <c r="P56" s="128">
        <f>C56/'GDP(I) and productivity'!$BA56</f>
        <v>17.103878949930905</v>
      </c>
      <c r="Q56" s="11">
        <f>D56/'GDP(I) and productivity'!$BA56</f>
        <v>17.151849135783753</v>
      </c>
      <c r="R56" s="11">
        <f>E56/'GDP(I) and productivity'!$BA56</f>
        <v>17.622159241057908</v>
      </c>
      <c r="S56" s="71">
        <f t="shared" si="16"/>
        <v>-2.1914309506362315</v>
      </c>
      <c r="T56" s="71">
        <f t="shared" si="17"/>
        <v>-2.2292770031401687</v>
      </c>
      <c r="U56" s="71">
        <f t="shared" si="18"/>
        <v>-2.5588367563965164</v>
      </c>
      <c r="V56" s="71">
        <f t="shared" si="8"/>
        <v>-2.7866750186926623</v>
      </c>
      <c r="Y56" s="71"/>
      <c r="Z56" s="71"/>
      <c r="AA56" s="71"/>
    </row>
    <row r="57" spans="1:27">
      <c r="A57" s="68">
        <f t="shared" si="0"/>
        <v>1893</v>
      </c>
      <c r="B57" s="121">
        <f>'GDP(I) and productivity'!B57/'GDP(I) and productivity'!$N57</f>
        <v>1352.1260389724973</v>
      </c>
      <c r="C57" s="121">
        <f>('GDP(I) and productivity'!B57-'Profits and self-employed'!$AB57+'Profits and self-employed'!AC57)/'GDP(I) and productivity'!$N57</f>
        <v>1407.8053026669213</v>
      </c>
      <c r="D57" s="71">
        <f>('GDP(I) and productivity'!B57-'Profits and self-employed'!$AB57+'Profits and self-employed'!AD57)/'GDP(I) and productivity'!$N57</f>
        <v>1407.3291648846161</v>
      </c>
      <c r="E57" s="71">
        <f>('GDP(I) and productivity'!B57-'Profits and self-employed'!$AB57+'Profits and self-employed'!AE57)/'GDP(I) and productivity'!$N57</f>
        <v>1444.2298430132735</v>
      </c>
      <c r="F57" s="14">
        <f t="shared" si="13"/>
        <v>0.50240467431476077</v>
      </c>
      <c r="G57" s="14">
        <f t="shared" si="14"/>
        <v>0.62999620257818378</v>
      </c>
      <c r="H57" s="71">
        <f t="shared" si="15"/>
        <v>0.31461568363152992</v>
      </c>
      <c r="I57" s="71">
        <f t="shared" si="4"/>
        <v>0.19744960897811836</v>
      </c>
      <c r="J57" s="71">
        <f t="shared" si="10"/>
        <v>0.12759152826342302</v>
      </c>
      <c r="K57" s="71">
        <f t="shared" si="11"/>
        <v>-0.18778899068323085</v>
      </c>
      <c r="L57" s="71">
        <f t="shared" si="12"/>
        <v>-0.30495506533664241</v>
      </c>
      <c r="O57" s="128">
        <f>B57/'GDP(I) and productivity'!$BA57</f>
        <v>16.618677806561642</v>
      </c>
      <c r="P57" s="128">
        <f>C57/'GDP(I) and productivity'!$BA57</f>
        <v>17.303019145441102</v>
      </c>
      <c r="Q57" s="11">
        <f>D57/'GDP(I) and productivity'!$BA57</f>
        <v>17.297167042776415</v>
      </c>
      <c r="R57" s="11">
        <f>E57/'GDP(I) and productivity'!$BA57</f>
        <v>17.750704999289557</v>
      </c>
      <c r="S57" s="71">
        <f t="shared" si="16"/>
        <v>1.0360294536416745</v>
      </c>
      <c r="T57" s="71">
        <f t="shared" si="17"/>
        <v>1.1642984383434225</v>
      </c>
      <c r="U57" s="71">
        <f t="shared" si="18"/>
        <v>0.84724338374390129</v>
      </c>
      <c r="V57" s="71">
        <f t="shared" si="8"/>
        <v>0.72945520735137848</v>
      </c>
      <c r="Y57" s="71"/>
      <c r="Z57" s="71"/>
      <c r="AA57" s="71"/>
    </row>
    <row r="58" spans="1:27">
      <c r="A58" s="68">
        <f t="shared" si="0"/>
        <v>1894</v>
      </c>
      <c r="B58" s="121">
        <f>'GDP(I) and productivity'!B58/'GDP(I) and productivity'!$N58</f>
        <v>1487.2817962764907</v>
      </c>
      <c r="C58" s="121">
        <f>('GDP(I) and productivity'!B58-'Profits and self-employed'!$AB58+'Profits and self-employed'!AC58)/'GDP(I) and productivity'!$N58</f>
        <v>1555.8608322217171</v>
      </c>
      <c r="D58" s="71">
        <f>('GDP(I) and productivity'!B58-'Profits and self-employed'!$AB58+'Profits and self-employed'!AD58)/'GDP(I) and productivity'!$N58</f>
        <v>1549.9960875133731</v>
      </c>
      <c r="E58" s="71">
        <f>('GDP(I) and productivity'!B58-'Profits and self-employed'!$AB58+'Profits and self-employed'!AE58)/'GDP(I) and productivity'!$N58</f>
        <v>1591.9176243242275</v>
      </c>
      <c r="F58" s="14">
        <f t="shared" si="13"/>
        <v>9.9957957622575293</v>
      </c>
      <c r="G58" s="14">
        <f t="shared" si="14"/>
        <v>10.516761747829918</v>
      </c>
      <c r="H58" s="71">
        <f t="shared" si="15"/>
        <v>10.137423865613826</v>
      </c>
      <c r="I58" s="71">
        <f t="shared" si="4"/>
        <v>10.226057993845004</v>
      </c>
      <c r="J58" s="71">
        <f t="shared" si="10"/>
        <v>0.52096598557238849</v>
      </c>
      <c r="K58" s="71">
        <f t="shared" si="11"/>
        <v>0.14162810335629672</v>
      </c>
      <c r="L58" s="71">
        <f t="shared" si="12"/>
        <v>0.23026223158747428</v>
      </c>
      <c r="O58" s="128">
        <f>B58/'GDP(I) and productivity'!$BA58</f>
        <v>17.97748112042952</v>
      </c>
      <c r="P58" s="128">
        <f>C58/'GDP(I) and productivity'!$BA58</f>
        <v>18.806428484035504</v>
      </c>
      <c r="Q58" s="11">
        <f>D58/'GDP(I) and productivity'!$BA58</f>
        <v>18.735538530608821</v>
      </c>
      <c r="R58" s="11">
        <f>E58/'GDP(I) and productivity'!$BA58</f>
        <v>19.242264047214565</v>
      </c>
      <c r="S58" s="71">
        <f t="shared" si="16"/>
        <v>8.176362341722367</v>
      </c>
      <c r="T58" s="71">
        <f t="shared" si="17"/>
        <v>8.6887110622570702</v>
      </c>
      <c r="U58" s="71">
        <f t="shared" si="18"/>
        <v>8.3156477836819818</v>
      </c>
      <c r="V58" s="71">
        <f t="shared" si="8"/>
        <v>8.402815820468561</v>
      </c>
      <c r="Y58" s="71"/>
      <c r="Z58" s="71"/>
      <c r="AA58" s="71"/>
    </row>
    <row r="59" spans="1:27">
      <c r="A59" s="68">
        <f t="shared" si="0"/>
        <v>1895</v>
      </c>
      <c r="B59" s="121">
        <f>'GDP(I) and productivity'!B59/'GDP(I) and productivity'!$N59</f>
        <v>1535.4132679863148</v>
      </c>
      <c r="C59" s="121">
        <f>('GDP(I) and productivity'!B59-'Profits and self-employed'!$AB59+'Profits and self-employed'!AC59)/'GDP(I) and productivity'!$N59</f>
        <v>1608.8596264423134</v>
      </c>
      <c r="D59" s="71">
        <f>('GDP(I) and productivity'!B59-'Profits and self-employed'!$AB59+'Profits and self-employed'!AD59)/'GDP(I) and productivity'!$N59</f>
        <v>1597.2452543702045</v>
      </c>
      <c r="E59" s="71">
        <f>('GDP(I) and productivity'!B59-'Profits and self-employed'!$AB59+'Profits and self-employed'!AE59)/'GDP(I) and productivity'!$N59</f>
        <v>1638.5770121268165</v>
      </c>
      <c r="F59" s="14">
        <f t="shared" si="13"/>
        <v>3.2362039144380361</v>
      </c>
      <c r="G59" s="14">
        <f t="shared" si="14"/>
        <v>3.4063968398070443</v>
      </c>
      <c r="H59" s="71">
        <f t="shared" si="15"/>
        <v>3.0483410401785136</v>
      </c>
      <c r="I59" s="71">
        <f t="shared" si="4"/>
        <v>2.9310177291614536</v>
      </c>
      <c r="J59" s="71">
        <f t="shared" si="10"/>
        <v>0.17019292536900821</v>
      </c>
      <c r="K59" s="71">
        <f t="shared" si="11"/>
        <v>-0.18786287425952253</v>
      </c>
      <c r="L59" s="71">
        <f t="shared" si="12"/>
        <v>-0.30518618527658248</v>
      </c>
      <c r="O59" s="128">
        <f>B59/'GDP(I) and productivity'!$BA59</f>
        <v>18.381391403128866</v>
      </c>
      <c r="P59" s="128">
        <f>C59/'GDP(I) and productivity'!$BA59</f>
        <v>19.260663642116871</v>
      </c>
      <c r="Q59" s="11">
        <f>D59/'GDP(I) and productivity'!$BA59</f>
        <v>19.121620738547989</v>
      </c>
      <c r="R59" s="11">
        <f>E59/'GDP(I) and productivity'!$BA59</f>
        <v>19.616429030585206</v>
      </c>
      <c r="S59" s="71">
        <f t="shared" si="16"/>
        <v>2.246756817562968</v>
      </c>
      <c r="T59" s="71">
        <f t="shared" si="17"/>
        <v>2.4153185623041651</v>
      </c>
      <c r="U59" s="71">
        <f t="shared" si="18"/>
        <v>2.0606944780819418</v>
      </c>
      <c r="V59" s="71">
        <f t="shared" si="8"/>
        <v>1.9444956292697952</v>
      </c>
      <c r="Y59" s="71"/>
      <c r="Z59" s="71"/>
      <c r="AA59" s="71"/>
    </row>
    <row r="60" spans="1:27">
      <c r="A60" s="68">
        <f t="shared" si="0"/>
        <v>1896</v>
      </c>
      <c r="B60" s="121">
        <f>'GDP(I) and productivity'!B60/'GDP(I) and productivity'!$N60</f>
        <v>1556.2468819679716</v>
      </c>
      <c r="C60" s="121">
        <f>('GDP(I) and productivity'!B60-'Profits and self-employed'!$AB60+'Profits and self-employed'!AC60)/'GDP(I) and productivity'!$N60</f>
        <v>1631.6286040074453</v>
      </c>
      <c r="D60" s="71">
        <f>('GDP(I) and productivity'!B60-'Profits and self-employed'!$AB60+'Profits and self-employed'!AD60)/'GDP(I) and productivity'!$N60</f>
        <v>1614.535173908761</v>
      </c>
      <c r="E60" s="71">
        <f>('GDP(I) and productivity'!B60-'Profits and self-employed'!$AB60+'Profits and self-employed'!AE60)/'GDP(I) and productivity'!$N60</f>
        <v>1653.4981395748796</v>
      </c>
      <c r="F60" s="14">
        <f t="shared" si="13"/>
        <v>1.3568733849082832</v>
      </c>
      <c r="G60" s="14">
        <f t="shared" si="14"/>
        <v>1.4152246218945379</v>
      </c>
      <c r="H60" s="71">
        <f t="shared" si="15"/>
        <v>1.0824837006871491</v>
      </c>
      <c r="I60" s="71">
        <f t="shared" si="4"/>
        <v>0.91061496271670705</v>
      </c>
      <c r="J60" s="71">
        <f t="shared" si="10"/>
        <v>5.8351236986254662E-2</v>
      </c>
      <c r="K60" s="71">
        <f t="shared" si="11"/>
        <v>-0.27438968422113419</v>
      </c>
      <c r="L60" s="71">
        <f t="shared" si="12"/>
        <v>-0.44625842219157619</v>
      </c>
      <c r="O60" s="128">
        <f>B60/'GDP(I) and productivity'!$BA60</f>
        <v>18.260589346605833</v>
      </c>
      <c r="P60" s="128">
        <f>C60/'GDP(I) and productivity'!$BA60</f>
        <v>19.145098537501131</v>
      </c>
      <c r="Q60" s="11">
        <f>D60/'GDP(I) and productivity'!$BA60</f>
        <v>18.944528749266585</v>
      </c>
      <c r="R60" s="11">
        <f>E60/'GDP(I) and productivity'!$BA60</f>
        <v>19.40170988421297</v>
      </c>
      <c r="S60" s="71">
        <f t="shared" si="16"/>
        <v>-0.65719756395846218</v>
      </c>
      <c r="T60" s="71">
        <f t="shared" si="17"/>
        <v>-0.6000058293060988</v>
      </c>
      <c r="U60" s="71">
        <f t="shared" si="18"/>
        <v>-0.92613482770525479</v>
      </c>
      <c r="V60" s="71">
        <f t="shared" si="8"/>
        <v>-1.0945883475399825</v>
      </c>
      <c r="Y60" s="71"/>
      <c r="Z60" s="71"/>
      <c r="AA60" s="71"/>
    </row>
    <row r="61" spans="1:27">
      <c r="A61" s="68">
        <f t="shared" si="0"/>
        <v>1897</v>
      </c>
      <c r="B61" s="121">
        <f>'GDP(I) and productivity'!B61/'GDP(I) and productivity'!$N61</f>
        <v>1599.6362667188578</v>
      </c>
      <c r="C61" s="121">
        <f>('GDP(I) and productivity'!B61-'Profits and self-employed'!$AB61+'Profits and self-employed'!AC61)/'GDP(I) and productivity'!$N61</f>
        <v>1681.0701737674312</v>
      </c>
      <c r="D61" s="71">
        <f>('GDP(I) and productivity'!B61-'Profits and self-employed'!$AB61+'Profits and self-employed'!AD61)/'GDP(I) and productivity'!$N61</f>
        <v>1657.315005714154</v>
      </c>
      <c r="E61" s="71">
        <f>('GDP(I) and productivity'!B61-'Profits and self-employed'!$AB61+'Profits and self-employed'!AE61)/'GDP(I) and productivity'!$N61</f>
        <v>1695.8705140728762</v>
      </c>
      <c r="F61" s="14">
        <f t="shared" si="13"/>
        <v>2.7880785017874246</v>
      </c>
      <c r="G61" s="14">
        <f t="shared" si="14"/>
        <v>3.0301975362868916</v>
      </c>
      <c r="H61" s="71">
        <f t="shared" si="15"/>
        <v>2.6496686164987011</v>
      </c>
      <c r="I61" s="71">
        <f t="shared" si="4"/>
        <v>2.5625897897224519</v>
      </c>
      <c r="J61" s="71">
        <f t="shared" si="10"/>
        <v>0.24211903449946703</v>
      </c>
      <c r="K61" s="71">
        <f t="shared" si="11"/>
        <v>-0.13840988528872344</v>
      </c>
      <c r="L61" s="71">
        <f t="shared" si="12"/>
        <v>-0.22548871206497267</v>
      </c>
      <c r="O61" s="128">
        <f>B61/'GDP(I) and productivity'!$BA61</f>
        <v>18.56759155158359</v>
      </c>
      <c r="P61" s="128">
        <f>C61/'GDP(I) and productivity'!$BA61</f>
        <v>19.512826137711713</v>
      </c>
      <c r="Q61" s="11">
        <f>D61/'GDP(I) and productivity'!$BA61</f>
        <v>19.237090792852843</v>
      </c>
      <c r="R61" s="11">
        <f>E61/'GDP(I) and productivity'!$BA61</f>
        <v>19.684619363042632</v>
      </c>
      <c r="S61" s="71">
        <f t="shared" si="16"/>
        <v>1.681228350030338</v>
      </c>
      <c r="T61" s="71">
        <f t="shared" si="17"/>
        <v>1.9207401805234099</v>
      </c>
      <c r="U61" s="71">
        <f t="shared" si="18"/>
        <v>1.5443089002548334</v>
      </c>
      <c r="V61" s="71">
        <f t="shared" si="8"/>
        <v>1.4581677621097953</v>
      </c>
      <c r="Y61" s="71"/>
      <c r="Z61" s="71"/>
      <c r="AA61" s="71"/>
    </row>
    <row r="62" spans="1:27">
      <c r="A62" s="68">
        <f t="shared" si="0"/>
        <v>1898</v>
      </c>
      <c r="B62" s="121">
        <f>'GDP(I) and productivity'!B62/'GDP(I) and productivity'!$N62</f>
        <v>1676.0502744138905</v>
      </c>
      <c r="C62" s="121">
        <f>('GDP(I) and productivity'!B62-'Profits and self-employed'!$AB62+'Profits and self-employed'!AC62)/'GDP(I) and productivity'!$N62</f>
        <v>1766.7049742901283</v>
      </c>
      <c r="D62" s="71">
        <f>('GDP(I) and productivity'!B62-'Profits and self-employed'!$AB62+'Profits and self-employed'!AD62)/'GDP(I) and productivity'!$N62</f>
        <v>1734.6785505677926</v>
      </c>
      <c r="E62" s="71">
        <f>('GDP(I) and productivity'!B62-'Profits and self-employed'!$AB62+'Profits and self-employed'!AE62)/'GDP(I) and productivity'!$N62</f>
        <v>1773.8687795964399</v>
      </c>
      <c r="F62" s="14">
        <f t="shared" si="13"/>
        <v>4.776961443351837</v>
      </c>
      <c r="G62" s="14">
        <f t="shared" si="14"/>
        <v>5.0940645940307121</v>
      </c>
      <c r="H62" s="71">
        <f t="shared" si="15"/>
        <v>4.6680048504298526</v>
      </c>
      <c r="I62" s="71">
        <f t="shared" si="4"/>
        <v>4.59930548212904</v>
      </c>
      <c r="J62" s="71">
        <f t="shared" si="10"/>
        <v>0.31710315067887507</v>
      </c>
      <c r="K62" s="71">
        <f t="shared" si="11"/>
        <v>-0.10895659292198445</v>
      </c>
      <c r="L62" s="71">
        <f t="shared" si="12"/>
        <v>-0.17765596122279703</v>
      </c>
      <c r="O62" s="128">
        <f>B62/'GDP(I) and productivity'!$BA62</f>
        <v>19.245765818093187</v>
      </c>
      <c r="P62" s="128">
        <f>C62/'GDP(I) and productivity'!$BA62</f>
        <v>20.286736456481538</v>
      </c>
      <c r="Q62" s="11">
        <f>D62/'GDP(I) and productivity'!$BA62</f>
        <v>19.918983137645895</v>
      </c>
      <c r="R62" s="11">
        <f>E62/'GDP(I) and productivity'!$BA62</f>
        <v>20.368997067273718</v>
      </c>
      <c r="S62" s="71">
        <f t="shared" si="16"/>
        <v>3.6524622195912002</v>
      </c>
      <c r="T62" s="71">
        <f t="shared" si="17"/>
        <v>3.9661621197665369</v>
      </c>
      <c r="U62" s="71">
        <f t="shared" si="18"/>
        <v>3.5446749830093722</v>
      </c>
      <c r="V62" s="71">
        <f t="shared" si="8"/>
        <v>3.4767129178834182</v>
      </c>
      <c r="Y62" s="71"/>
      <c r="Z62" s="71"/>
      <c r="AA62" s="71"/>
    </row>
    <row r="63" spans="1:27">
      <c r="A63" s="68">
        <f t="shared" si="0"/>
        <v>1899</v>
      </c>
      <c r="B63" s="121">
        <f>'GDP(I) and productivity'!B63/'GDP(I) and productivity'!$N63</f>
        <v>1748.6138127135082</v>
      </c>
      <c r="C63" s="121">
        <f>('GDP(I) and productivity'!B63-'Profits and self-employed'!$AB63+'Profits and self-employed'!AC63)/'GDP(I) and productivity'!$N63</f>
        <v>1848.6667909819066</v>
      </c>
      <c r="D63" s="71">
        <f>('GDP(I) and productivity'!B63-'Profits and self-employed'!$AB63+'Profits and self-employed'!AD63)/'GDP(I) and productivity'!$N63</f>
        <v>1807.4729012340072</v>
      </c>
      <c r="E63" s="71">
        <f>('GDP(I) and productivity'!B63-'Profits and self-employed'!$AB63+'Profits and self-employed'!AE63)/'GDP(I) and productivity'!$N63</f>
        <v>1846.8174174104781</v>
      </c>
      <c r="F63" s="14">
        <f t="shared" si="13"/>
        <v>4.3294368556451985</v>
      </c>
      <c r="G63" s="14">
        <f t="shared" si="14"/>
        <v>4.6392475192249236</v>
      </c>
      <c r="H63" s="71">
        <f t="shared" si="15"/>
        <v>4.1964172925518426</v>
      </c>
      <c r="I63" s="71">
        <f t="shared" si="4"/>
        <v>4.1124032765622189</v>
      </c>
      <c r="J63" s="71">
        <f t="shared" si="10"/>
        <v>0.30981066357972509</v>
      </c>
      <c r="K63" s="71">
        <f t="shared" si="11"/>
        <v>-0.13301956309335594</v>
      </c>
      <c r="L63" s="71">
        <f t="shared" si="12"/>
        <v>-0.2170335790829796</v>
      </c>
      <c r="O63" s="128">
        <f>B63/'GDP(I) and productivity'!$BA63</f>
        <v>19.583958200057477</v>
      </c>
      <c r="P63" s="128">
        <f>C63/'GDP(I) and productivity'!$BA63</f>
        <v>20.704522003198729</v>
      </c>
      <c r="Q63" s="11">
        <f>D63/'GDP(I) and productivity'!$BA63</f>
        <v>20.243162605797689</v>
      </c>
      <c r="R63" s="11">
        <f>E63/'GDP(I) and productivity'!$BA63</f>
        <v>20.683809565463296</v>
      </c>
      <c r="S63" s="71">
        <f t="shared" si="16"/>
        <v>1.7572300586051597</v>
      </c>
      <c r="T63" s="71">
        <f t="shared" si="17"/>
        <v>2.0594024455999289</v>
      </c>
      <c r="U63" s="71">
        <f t="shared" si="18"/>
        <v>1.6274900476174849</v>
      </c>
      <c r="V63" s="71">
        <f t="shared" si="8"/>
        <v>1.5455473686300536</v>
      </c>
      <c r="Y63" s="71"/>
      <c r="Z63" s="71"/>
      <c r="AA63" s="71"/>
    </row>
    <row r="64" spans="1:27">
      <c r="A64" s="68">
        <f t="shared" si="0"/>
        <v>1900</v>
      </c>
      <c r="B64" s="121">
        <f>'GDP(I) and productivity'!B64/'GDP(I) and productivity'!$N64</f>
        <v>1678.5312110900661</v>
      </c>
      <c r="C64" s="121">
        <f>('GDP(I) and productivity'!B64-'Profits and self-employed'!$AB64+'Profits and self-employed'!AC64)/'GDP(I) and productivity'!$N64</f>
        <v>1773.7274316062651</v>
      </c>
      <c r="D64" s="71">
        <f>('GDP(I) and productivity'!B64-'Profits and self-employed'!$AB64+'Profits and self-employed'!AD64)/'GDP(I) and productivity'!$N64</f>
        <v>1729.2452937775547</v>
      </c>
      <c r="E64" s="71">
        <f>('GDP(I) and productivity'!B64-'Profits and self-employed'!$AB64+'Profits and self-employed'!AE64)/'GDP(I) and productivity'!$N64</f>
        <v>1763.1452588777252</v>
      </c>
      <c r="F64" s="14">
        <f t="shared" si="13"/>
        <v>-4.0078947743577231</v>
      </c>
      <c r="G64" s="14">
        <f t="shared" si="14"/>
        <v>-4.0536974938484178</v>
      </c>
      <c r="H64" s="71">
        <f t="shared" si="15"/>
        <v>-4.3280099747578191</v>
      </c>
      <c r="I64" s="71">
        <f t="shared" si="4"/>
        <v>-4.5306134620537648</v>
      </c>
      <c r="J64" s="71">
        <f t="shared" si="10"/>
        <v>-4.5802719490694699E-2</v>
      </c>
      <c r="K64" s="71">
        <f t="shared" si="11"/>
        <v>-0.320115200400096</v>
      </c>
      <c r="L64" s="71">
        <f t="shared" si="12"/>
        <v>-0.52271868769604168</v>
      </c>
      <c r="O64" s="128">
        <f>B64/'GDP(I) and productivity'!$BA64</f>
        <v>18.59030661909793</v>
      </c>
      <c r="P64" s="128">
        <f>C64/'GDP(I) and productivity'!$BA64</f>
        <v>19.644637284314523</v>
      </c>
      <c r="Q64" s="11">
        <f>D64/'GDP(I) and productivity'!$BA64</f>
        <v>19.151982410907863</v>
      </c>
      <c r="R64" s="11">
        <f>E64/'GDP(I) and productivity'!$BA64</f>
        <v>19.527436106034344</v>
      </c>
      <c r="S64" s="71">
        <f t="shared" si="16"/>
        <v>-5.0738036244206768</v>
      </c>
      <c r="T64" s="71">
        <f t="shared" si="17"/>
        <v>-5.1190977445432395</v>
      </c>
      <c r="U64" s="71">
        <f t="shared" si="18"/>
        <v>-5.3903642239049674</v>
      </c>
      <c r="V64" s="71">
        <f t="shared" si="8"/>
        <v>-5.590717975666351</v>
      </c>
      <c r="Y64" s="71"/>
      <c r="Z64" s="71"/>
      <c r="AA64" s="71"/>
    </row>
    <row r="65" spans="1:27">
      <c r="A65" s="68">
        <f t="shared" si="0"/>
        <v>1901</v>
      </c>
      <c r="B65" s="121">
        <f>'GDP(I) and productivity'!B65/'GDP(I) and productivity'!$N65</f>
        <v>1669.1282822386277</v>
      </c>
      <c r="C65" s="121">
        <f>('GDP(I) and productivity'!B65-'Profits and self-employed'!$AB65+'Profits and self-employed'!AC65)/'GDP(I) and productivity'!$N65</f>
        <v>1762.003532274269</v>
      </c>
      <c r="D65" s="71">
        <f>('GDP(I) and productivity'!B65-'Profits and self-employed'!$AB65+'Profits and self-employed'!AD65)/'GDP(I) and productivity'!$N65</f>
        <v>1713.6962875862212</v>
      </c>
      <c r="E65" s="71">
        <f>('GDP(I) and productivity'!B65-'Profits and self-employed'!$AB65+'Profits and self-employed'!AE65)/'GDP(I) and productivity'!$N65</f>
        <v>1743.4878907426432</v>
      </c>
      <c r="F65" s="14">
        <f t="shared" si="13"/>
        <v>-0.56018790650499284</v>
      </c>
      <c r="G65" s="14">
        <f t="shared" si="14"/>
        <v>-0.660975250373113</v>
      </c>
      <c r="H65" s="71">
        <f t="shared" si="15"/>
        <v>-0.89917874851441582</v>
      </c>
      <c r="I65" s="71">
        <f t="shared" si="4"/>
        <v>-1.1149034962436559</v>
      </c>
      <c r="J65" s="71">
        <f t="shared" si="10"/>
        <v>-0.10078734386812016</v>
      </c>
      <c r="K65" s="71">
        <f t="shared" si="11"/>
        <v>-0.33899084200942298</v>
      </c>
      <c r="L65" s="71">
        <f t="shared" si="12"/>
        <v>-0.55471558973866308</v>
      </c>
      <c r="O65" s="128">
        <f>B65/'GDP(I) and productivity'!$BA65</f>
        <v>18.51000995770184</v>
      </c>
      <c r="P65" s="128">
        <f>C65/'GDP(I) and productivity'!$BA65</f>
        <v>19.539961832148595</v>
      </c>
      <c r="Q65" s="11">
        <f>D65/'GDP(I) and productivity'!$BA65</f>
        <v>19.00425251027092</v>
      </c>
      <c r="R65" s="11">
        <f>E65/'GDP(I) and productivity'!$BA65</f>
        <v>19.334630275089381</v>
      </c>
      <c r="S65" s="71">
        <f t="shared" si="16"/>
        <v>-0.43192757947090854</v>
      </c>
      <c r="T65" s="71">
        <f t="shared" si="17"/>
        <v>-0.53284492175127696</v>
      </c>
      <c r="U65" s="71">
        <f t="shared" si="18"/>
        <v>-0.77135566160923474</v>
      </c>
      <c r="V65" s="71">
        <f t="shared" si="8"/>
        <v>-0.98735865731693195</v>
      </c>
      <c r="Y65" s="71"/>
      <c r="Z65" s="71"/>
      <c r="AA65" s="71"/>
    </row>
    <row r="66" spans="1:27">
      <c r="A66" s="68">
        <f t="shared" si="0"/>
        <v>1902</v>
      </c>
      <c r="B66" s="121">
        <f>'GDP(I) and productivity'!B66/'GDP(I) and productivity'!$N66</f>
        <v>1730.3024906643036</v>
      </c>
      <c r="C66" s="121">
        <f>('GDP(I) and productivity'!B66-'Profits and self-employed'!$AB66+'Profits and self-employed'!AC66)/'GDP(I) and productivity'!$N66</f>
        <v>1829.4809372662453</v>
      </c>
      <c r="D66" s="71">
        <f>('GDP(I) and productivity'!B66-'Profits and self-employed'!$AB66+'Profits and self-employed'!AD66)/'GDP(I) and productivity'!$N66</f>
        <v>1772.8997893507683</v>
      </c>
      <c r="E66" s="71">
        <f>('GDP(I) and productivity'!B66-'Profits and self-employed'!$AB66+'Profits and self-employed'!AE66)/'GDP(I) and productivity'!$N66</f>
        <v>1801.3740683342064</v>
      </c>
      <c r="F66" s="14">
        <f t="shared" si="13"/>
        <v>3.6650393547720199</v>
      </c>
      <c r="G66" s="14">
        <f t="shared" si="14"/>
        <v>3.8295839796008408</v>
      </c>
      <c r="H66" s="71">
        <f t="shared" si="15"/>
        <v>3.4547254489263395</v>
      </c>
      <c r="I66" s="71">
        <f t="shared" si="4"/>
        <v>3.3201364861161409</v>
      </c>
      <c r="J66" s="71">
        <f t="shared" si="10"/>
        <v>0.16454462482882093</v>
      </c>
      <c r="K66" s="71">
        <f t="shared" si="11"/>
        <v>-0.21031390584568044</v>
      </c>
      <c r="L66" s="71">
        <f t="shared" si="12"/>
        <v>-0.34490286865587905</v>
      </c>
      <c r="O66" s="128">
        <f>B66/'GDP(I) and productivity'!$BA66</f>
        <v>19.123427499367867</v>
      </c>
      <c r="P66" s="128">
        <f>C66/'GDP(I) and productivity'!$BA66</f>
        <v>20.219554820067728</v>
      </c>
      <c r="Q66" s="11">
        <f>D66/'GDP(I) and productivity'!$BA66</f>
        <v>19.594215906305188</v>
      </c>
      <c r="R66" s="11">
        <f>E66/'GDP(I) and productivity'!$BA66</f>
        <v>19.908915684335039</v>
      </c>
      <c r="S66" s="71">
        <f t="shared" si="16"/>
        <v>3.313977372609628</v>
      </c>
      <c r="T66" s="71">
        <f t="shared" si="17"/>
        <v>3.4779647665483964</v>
      </c>
      <c r="U66" s="71">
        <f t="shared" si="18"/>
        <v>3.1043756954682635</v>
      </c>
      <c r="V66" s="71">
        <f t="shared" si="8"/>
        <v>2.9702425186043655</v>
      </c>
      <c r="Y66" s="71"/>
      <c r="Z66" s="71"/>
      <c r="AA66" s="71"/>
    </row>
    <row r="67" spans="1:27">
      <c r="A67" s="68">
        <f t="shared" si="0"/>
        <v>1903</v>
      </c>
      <c r="B67" s="121">
        <f>'GDP(I) and productivity'!B67/'GDP(I) and productivity'!$N67</f>
        <v>1692.8814323030028</v>
      </c>
      <c r="C67" s="121">
        <f>('GDP(I) and productivity'!B67-'Profits and self-employed'!$AB67+'Profits and self-employed'!AC67)/'GDP(I) and productivity'!$N67</f>
        <v>1788.8811446134032</v>
      </c>
      <c r="D67" s="71">
        <f>('GDP(I) and productivity'!B67-'Profits and self-employed'!$AB67+'Profits and self-employed'!AD67)/'GDP(I) and productivity'!$N67</f>
        <v>1729.5010633398513</v>
      </c>
      <c r="E67" s="71">
        <f>('GDP(I) and productivity'!B67-'Profits and self-employed'!$AB67+'Profits and self-employed'!AE67)/'GDP(I) and productivity'!$N67</f>
        <v>1753.9795542903848</v>
      </c>
      <c r="F67" s="14">
        <f t="shared" si="13"/>
        <v>-2.162688810956638</v>
      </c>
      <c r="G67" s="14">
        <f t="shared" si="14"/>
        <v>-2.2191973595258929</v>
      </c>
      <c r="H67" s="71">
        <f t="shared" si="15"/>
        <v>-2.4478950401821322</v>
      </c>
      <c r="I67" s="71">
        <f t="shared" si="4"/>
        <v>-2.6310201127547543</v>
      </c>
      <c r="J67" s="71">
        <f t="shared" si="10"/>
        <v>-5.6508548569254913E-2</v>
      </c>
      <c r="K67" s="71">
        <f t="shared" si="11"/>
        <v>-0.28520622922549421</v>
      </c>
      <c r="L67" s="71">
        <f t="shared" si="12"/>
        <v>-0.46833130179811633</v>
      </c>
      <c r="O67" s="128">
        <f>B67/'GDP(I) and productivity'!$BA67</f>
        <v>18.624892069529174</v>
      </c>
      <c r="P67" s="128">
        <f>C67/'GDP(I) and productivity'!$BA67</f>
        <v>19.681070161136379</v>
      </c>
      <c r="Q67" s="11">
        <f>D67/'GDP(I) and productivity'!$BA67</f>
        <v>19.027777152130287</v>
      </c>
      <c r="R67" s="11">
        <f>E67/'GDP(I) and productivity'!$BA67</f>
        <v>19.297086770204608</v>
      </c>
      <c r="S67" s="71">
        <f t="shared" si="16"/>
        <v>-2.6069355498912188</v>
      </c>
      <c r="T67" s="71">
        <f t="shared" si="17"/>
        <v>-2.6631875119075659</v>
      </c>
      <c r="U67" s="71">
        <f t="shared" si="18"/>
        <v>-2.8908467523450412</v>
      </c>
      <c r="V67" s="71">
        <f t="shared" si="8"/>
        <v>-3.0731403147778593</v>
      </c>
      <c r="Y67" s="71"/>
      <c r="Z67" s="71"/>
      <c r="AA67" s="71"/>
    </row>
    <row r="68" spans="1:27">
      <c r="A68" s="68">
        <f t="shared" si="0"/>
        <v>1904</v>
      </c>
      <c r="B68" s="121">
        <f>'GDP(I) and productivity'!B68/'GDP(I) and productivity'!$N68</f>
        <v>1696.7525130309459</v>
      </c>
      <c r="C68" s="121">
        <f>('GDP(I) and productivity'!B68-'Profits and self-employed'!$AB68+'Profits and self-employed'!AC68)/'GDP(I) and productivity'!$N68</f>
        <v>1795.1303040757221</v>
      </c>
      <c r="D68" s="71">
        <f>('GDP(I) and productivity'!B68-'Profits and self-employed'!$AB68+'Profits and self-employed'!AD68)/'GDP(I) and productivity'!$N68</f>
        <v>1729.7656192644838</v>
      </c>
      <c r="E68" s="71">
        <f>('GDP(I) and productivity'!B68-'Profits and self-employed'!$AB68+'Profits and self-employed'!AE68)/'GDP(I) and productivity'!$N68</f>
        <v>1751.8333190010951</v>
      </c>
      <c r="F68" s="14">
        <f t="shared" si="13"/>
        <v>0.22866815443045141</v>
      </c>
      <c r="G68" s="14">
        <f t="shared" si="14"/>
        <v>0.34933340770771792</v>
      </c>
      <c r="H68" s="71">
        <f t="shared" si="15"/>
        <v>1.5296661577153259E-2</v>
      </c>
      <c r="I68" s="71">
        <f t="shared" si="4"/>
        <v>-0.122363757550076</v>
      </c>
      <c r="J68" s="71">
        <f t="shared" si="10"/>
        <v>0.12066525327726652</v>
      </c>
      <c r="K68" s="71">
        <f t="shared" si="11"/>
        <v>-0.21337149285329815</v>
      </c>
      <c r="L68" s="71">
        <f t="shared" si="12"/>
        <v>-0.35103191198052741</v>
      </c>
      <c r="O68" s="128">
        <f>B68/'GDP(I) and productivity'!$BA68</f>
        <v>18.753082020965881</v>
      </c>
      <c r="P68" s="128">
        <f>C68/'GDP(I) and productivity'!$BA68</f>
        <v>19.840386604477924</v>
      </c>
      <c r="Q68" s="11">
        <f>D68/'GDP(I) and productivity'!$BA68</f>
        <v>19.117954024519591</v>
      </c>
      <c r="R68" s="11">
        <f>E68/'GDP(I) and productivity'!$BA68</f>
        <v>19.361853697569416</v>
      </c>
      <c r="S68" s="71">
        <f t="shared" si="16"/>
        <v>0.68827218411874469</v>
      </c>
      <c r="T68" s="71">
        <f t="shared" si="17"/>
        <v>0.80949075450247676</v>
      </c>
      <c r="U68" s="71">
        <f t="shared" si="18"/>
        <v>0.4739222646361867</v>
      </c>
      <c r="V68" s="71">
        <f t="shared" si="8"/>
        <v>0.33563059614164104</v>
      </c>
      <c r="Y68" s="71"/>
      <c r="Z68" s="71"/>
      <c r="AA68" s="71"/>
    </row>
    <row r="69" spans="1:27">
      <c r="A69" s="68">
        <f t="shared" si="0"/>
        <v>1905</v>
      </c>
      <c r="B69" s="121">
        <f>'GDP(I) and productivity'!B69/'GDP(I) and productivity'!$N69</f>
        <v>1768.3638996318459</v>
      </c>
      <c r="C69" s="121">
        <f>('GDP(I) and productivity'!B69-'Profits and self-employed'!$AB69+'Profits and self-employed'!AC69)/'GDP(I) and productivity'!$N69</f>
        <v>1878.4939306235815</v>
      </c>
      <c r="D69" s="71">
        <f>('GDP(I) and productivity'!B69-'Profits and self-employed'!$AB69+'Profits and self-employed'!AD69)/'GDP(I) and productivity'!$N69</f>
        <v>1800.4905816931002</v>
      </c>
      <c r="E69" s="71">
        <f>('GDP(I) and productivity'!B69-'Profits and self-employed'!$AB69+'Profits and self-employed'!AE69)/'GDP(I) and productivity'!$N69</f>
        <v>1821.9657488053995</v>
      </c>
      <c r="F69" s="14">
        <f t="shared" si="13"/>
        <v>4.2204968639167646</v>
      </c>
      <c r="G69" s="14">
        <f t="shared" si="14"/>
        <v>4.6438760661879428</v>
      </c>
      <c r="H69" s="71">
        <f t="shared" si="15"/>
        <v>4.0887020554084899</v>
      </c>
      <c r="I69" s="71">
        <f t="shared" si="4"/>
        <v>4.0033734399054595</v>
      </c>
      <c r="J69" s="71">
        <f t="shared" si="10"/>
        <v>0.4233792022711782</v>
      </c>
      <c r="K69" s="71">
        <f t="shared" si="11"/>
        <v>-0.13179480850827474</v>
      </c>
      <c r="L69" s="71">
        <f t="shared" si="12"/>
        <v>-0.21712342401130513</v>
      </c>
      <c r="O69" s="128">
        <f>B69/'GDP(I) and productivity'!$BA69</f>
        <v>19.287716517462396</v>
      </c>
      <c r="P69" s="128">
        <f>C69/'GDP(I) and productivity'!$BA69</f>
        <v>20.488915443922142</v>
      </c>
      <c r="Q69" s="11">
        <f>D69/'GDP(I) and productivity'!$BA69</f>
        <v>19.638125353773248</v>
      </c>
      <c r="R69" s="11">
        <f>E69/'GDP(I) and productivity'!$BA69</f>
        <v>19.872357083743189</v>
      </c>
      <c r="S69" s="71">
        <f t="shared" si="16"/>
        <v>2.8509153636655356</v>
      </c>
      <c r="T69" s="71">
        <f t="shared" si="17"/>
        <v>3.2687308587920683</v>
      </c>
      <c r="U69" s="71">
        <f t="shared" si="18"/>
        <v>2.7208524959653886</v>
      </c>
      <c r="V69" s="71">
        <f t="shared" si="8"/>
        <v>2.6366452001331879</v>
      </c>
      <c r="Y69" s="71"/>
      <c r="Z69" s="71"/>
      <c r="AA69" s="71"/>
    </row>
    <row r="70" spans="1:27">
      <c r="A70" s="68">
        <f t="shared" si="0"/>
        <v>1906</v>
      </c>
      <c r="B70" s="121">
        <f>'GDP(I) and productivity'!B70/'GDP(I) and productivity'!$N70</f>
        <v>1840.7141636057158</v>
      </c>
      <c r="C70" s="121">
        <f>('GDP(I) and productivity'!B70-'Profits and self-employed'!$AB70+'Profits and self-employed'!AC70)/'GDP(I) and productivity'!$N70</f>
        <v>1963.322085935813</v>
      </c>
      <c r="D70" s="71">
        <f>('GDP(I) and productivity'!B70-'Profits and self-employed'!$AB70+'Profits and self-employed'!AD70)/'GDP(I) and productivity'!$N70</f>
        <v>1871.3352738284457</v>
      </c>
      <c r="E70" s="71">
        <f>('GDP(I) and productivity'!B70-'Profits and self-employed'!$AB70+'Profits and self-employed'!AE70)/'GDP(I) and productivity'!$N70</f>
        <v>1891.8040373921237</v>
      </c>
      <c r="F70" s="14">
        <f t="shared" si="13"/>
        <v>4.0913673927030771</v>
      </c>
      <c r="G70" s="14">
        <f t="shared" si="14"/>
        <v>4.5157534942938184</v>
      </c>
      <c r="H70" s="71">
        <f t="shared" si="15"/>
        <v>3.9347438334682181</v>
      </c>
      <c r="I70" s="71">
        <f t="shared" si="4"/>
        <v>3.8331285114725517</v>
      </c>
      <c r="J70" s="71">
        <f t="shared" si="10"/>
        <v>0.4243861015907413</v>
      </c>
      <c r="K70" s="71">
        <f t="shared" si="11"/>
        <v>-0.15662355923485904</v>
      </c>
      <c r="L70" s="71">
        <f t="shared" si="12"/>
        <v>-0.25823888123052541</v>
      </c>
      <c r="O70" s="128">
        <f>B70/'GDP(I) and productivity'!$BA70</f>
        <v>19.637918362278825</v>
      </c>
      <c r="P70" s="128">
        <f>C70/'GDP(I) and productivity'!$BA70</f>
        <v>20.945978253864912</v>
      </c>
      <c r="Q70" s="11">
        <f>D70/'GDP(I) and productivity'!$BA70</f>
        <v>19.964603990393062</v>
      </c>
      <c r="R70" s="11">
        <f>E70/'GDP(I) and productivity'!$BA70</f>
        <v>20.182977877978576</v>
      </c>
      <c r="S70" s="71">
        <f t="shared" si="16"/>
        <v>1.815672915450449</v>
      </c>
      <c r="T70" s="71">
        <f t="shared" si="17"/>
        <v>2.2307808882990514</v>
      </c>
      <c r="U70" s="71">
        <f t="shared" si="18"/>
        <v>1.6624735342015953</v>
      </c>
      <c r="V70" s="71">
        <f t="shared" si="8"/>
        <v>1.5630797742130653</v>
      </c>
      <c r="Y70" s="71"/>
      <c r="Z70" s="71"/>
      <c r="AA70" s="71"/>
    </row>
    <row r="71" spans="1:27">
      <c r="A71" s="68">
        <f t="shared" ref="A71:A84" si="19">A70+1</f>
        <v>1907</v>
      </c>
      <c r="B71" s="121">
        <f>'GDP(I) and productivity'!B71/'GDP(I) and productivity'!$N71</f>
        <v>1881.2281872290926</v>
      </c>
      <c r="C71" s="121">
        <f>('GDP(I) and productivity'!B71-'Profits and self-employed'!$AB71+'Profits and self-employed'!AC71)/'GDP(I) and productivity'!$N71</f>
        <v>2011.8154790759538</v>
      </c>
      <c r="D71" s="71">
        <f>('GDP(I) and productivity'!B71-'Profits and self-employed'!$AB71+'Profits and self-employed'!AD71)/'GDP(I) and productivity'!$N71</f>
        <v>1908.5930124348156</v>
      </c>
      <c r="E71" s="71">
        <f>('GDP(I) and productivity'!B71-'Profits and self-employed'!$AB71+'Profits and self-employed'!AE71)/'GDP(I) and productivity'!$N71</f>
        <v>1926.885103512609</v>
      </c>
      <c r="F71" s="14">
        <f t="shared" ref="F71:F77" si="20">100*B71/B70-100</f>
        <v>2.2009948325716806</v>
      </c>
      <c r="G71" s="14">
        <f t="shared" ref="G71:G77" si="21">100*C71/C70-100</f>
        <v>2.4699662621595024</v>
      </c>
      <c r="H71" s="71">
        <f t="shared" ref="H71:H77" si="22">100*D71/D70-100</f>
        <v>1.9909707858040093</v>
      </c>
      <c r="I71" s="71">
        <f t="shared" ref="I71:I77" si="23">100*E71/E70-100</f>
        <v>1.8543710356409235</v>
      </c>
      <c r="J71" s="71">
        <f t="shared" si="10"/>
        <v>0.26897142958782183</v>
      </c>
      <c r="K71" s="71">
        <f t="shared" si="11"/>
        <v>-0.21002404676767128</v>
      </c>
      <c r="L71" s="71">
        <f t="shared" si="12"/>
        <v>-0.34662379693075707</v>
      </c>
      <c r="O71" s="128">
        <f>B71/'GDP(I) and productivity'!$BA71</f>
        <v>19.743268297967024</v>
      </c>
      <c r="P71" s="128">
        <f>C71/'GDP(I) and productivity'!$BA71</f>
        <v>21.113766548386625</v>
      </c>
      <c r="Q71" s="11">
        <f>D71/'GDP(I) and productivity'!$BA71</f>
        <v>20.030458916112792</v>
      </c>
      <c r="R71" s="11">
        <f>E71/'GDP(I) and productivity'!$BA71</f>
        <v>20.222432257960101</v>
      </c>
      <c r="S71" s="71">
        <f t="shared" ref="S71:S77" si="24">100*O71/O70-100</f>
        <v>0.53646182729102065</v>
      </c>
      <c r="T71" s="71">
        <f t="shared" ref="T71:T77" si="25">100*P71/P70-100</f>
        <v>0.80105255762286731</v>
      </c>
      <c r="U71" s="71">
        <f t="shared" ref="U71:U77" si="26">100*Q71/Q70-100</f>
        <v>0.32985841217497125</v>
      </c>
      <c r="V71" s="71">
        <f t="shared" ref="V71:V77" si="27">100*R71/R70-100</f>
        <v>0.19548344263199624</v>
      </c>
      <c r="Y71" s="71"/>
      <c r="Z71" s="71"/>
      <c r="AA71" s="71"/>
    </row>
    <row r="72" spans="1:27">
      <c r="A72" s="68">
        <f t="shared" si="19"/>
        <v>1908</v>
      </c>
      <c r="B72" s="121">
        <f>'GDP(I) and productivity'!B72/'GDP(I) and productivity'!$N72</f>
        <v>1788.8761395054853</v>
      </c>
      <c r="C72" s="121">
        <f>('GDP(I) and productivity'!B72-'Profits and self-employed'!$AB72+'Profits and self-employed'!AC72)/'GDP(I) and productivity'!$N72</f>
        <v>1907.0302104118173</v>
      </c>
      <c r="D72" s="71">
        <f>('GDP(I) and productivity'!B72-'Profits and self-employed'!$AB72+'Profits and self-employed'!AD72)/'GDP(I) and productivity'!$N72</f>
        <v>1809.0825347892162</v>
      </c>
      <c r="E72" s="71">
        <f>('GDP(I) and productivity'!B72-'Profits and self-employed'!$AB72+'Profits and self-employed'!AE72)/'GDP(I) and productivity'!$N72</f>
        <v>1822.5895541143968</v>
      </c>
      <c r="F72" s="14">
        <f t="shared" si="20"/>
        <v>-4.9091358693511324</v>
      </c>
      <c r="G72" s="14">
        <f t="shared" si="21"/>
        <v>-5.2084930131000675</v>
      </c>
      <c r="H72" s="71">
        <f t="shared" si="22"/>
        <v>-5.2138133691819633</v>
      </c>
      <c r="I72" s="71">
        <f t="shared" si="23"/>
        <v>-5.4126501475405604</v>
      </c>
      <c r="J72" s="71">
        <f t="shared" si="10"/>
        <v>-0.29935714374893507</v>
      </c>
      <c r="K72" s="71">
        <f t="shared" si="11"/>
        <v>-0.30467749983083081</v>
      </c>
      <c r="L72" s="71">
        <f t="shared" si="12"/>
        <v>-0.50351427818942796</v>
      </c>
      <c r="O72" s="128">
        <f>B72/'GDP(I) and productivity'!$BA72</f>
        <v>19.200351482920023</v>
      </c>
      <c r="P72" s="128">
        <f>C72/'GDP(I) and productivity'!$BA72</f>
        <v>20.468521838843355</v>
      </c>
      <c r="Q72" s="11">
        <f>D72/'GDP(I) and productivity'!$BA72</f>
        <v>19.417230607797666</v>
      </c>
      <c r="R72" s="11">
        <f>E72/'GDP(I) and productivity'!$BA72</f>
        <v>19.562204042683859</v>
      </c>
      <c r="S72" s="71">
        <f t="shared" si="24"/>
        <v>-2.749883184755717</v>
      </c>
      <c r="T72" s="71">
        <f t="shared" si="25"/>
        <v>-3.0560379080850169</v>
      </c>
      <c r="U72" s="71">
        <f t="shared" si="26"/>
        <v>-3.0614790748595198</v>
      </c>
      <c r="V72" s="71">
        <f t="shared" si="27"/>
        <v>-3.2648308910336823</v>
      </c>
      <c r="Y72" s="71"/>
      <c r="Z72" s="71"/>
      <c r="AA72" s="71"/>
    </row>
    <row r="73" spans="1:27">
      <c r="A73" s="68">
        <f t="shared" si="19"/>
        <v>1909</v>
      </c>
      <c r="B73" s="121">
        <f>'GDP(I) and productivity'!B73/'GDP(I) and productivity'!$N73</f>
        <v>1836.6392560054819</v>
      </c>
      <c r="C73" s="121">
        <f>('GDP(I) and productivity'!B73-'Profits and self-employed'!$AB73+'Profits and self-employed'!AC73)/'GDP(I) and productivity'!$N73</f>
        <v>1965.8833948328406</v>
      </c>
      <c r="D73" s="71">
        <f>('GDP(I) and productivity'!B73-'Profits and self-employed'!$AB73+'Profits and self-employed'!AD73)/'GDP(I) and productivity'!$N73</f>
        <v>1853.9635763345809</v>
      </c>
      <c r="E73" s="71">
        <f>('GDP(I) and productivity'!B73-'Profits and self-employed'!$AB73+'Profits and self-employed'!AE73)/'GDP(I) and productivity'!$N73</f>
        <v>1865.544064897485</v>
      </c>
      <c r="F73" s="14">
        <f t="shared" si="20"/>
        <v>2.6700069079796691</v>
      </c>
      <c r="G73" s="14">
        <f t="shared" si="21"/>
        <v>3.0861170473179982</v>
      </c>
      <c r="H73" s="71">
        <f t="shared" si="22"/>
        <v>2.4808730769485976</v>
      </c>
      <c r="I73" s="71">
        <f t="shared" si="23"/>
        <v>2.3567846466650053</v>
      </c>
      <c r="J73" s="71">
        <f t="shared" si="10"/>
        <v>0.41611013933832908</v>
      </c>
      <c r="K73" s="71">
        <f t="shared" si="11"/>
        <v>-0.18913383103107151</v>
      </c>
      <c r="L73" s="71">
        <f t="shared" si="12"/>
        <v>-0.3132222613146638</v>
      </c>
      <c r="O73" s="128">
        <f>B73/'GDP(I) and productivity'!$BA73</f>
        <v>19.661484098438937</v>
      </c>
      <c r="P73" s="128">
        <f>C73/'GDP(I) and productivity'!$BA73</f>
        <v>21.04506096148458</v>
      </c>
      <c r="Q73" s="11">
        <f>D73/'GDP(I) and productivity'!$BA73</f>
        <v>19.846943408182572</v>
      </c>
      <c r="R73" s="11">
        <f>E73/'GDP(I) and productivity'!$BA73</f>
        <v>19.970914183056948</v>
      </c>
      <c r="S73" s="71">
        <f t="shared" si="24"/>
        <v>2.4016884062206998</v>
      </c>
      <c r="T73" s="71">
        <f t="shared" si="25"/>
        <v>2.8167110804607205</v>
      </c>
      <c r="U73" s="71">
        <f t="shared" si="26"/>
        <v>2.2130488588436492</v>
      </c>
      <c r="V73" s="71">
        <f t="shared" si="27"/>
        <v>2.0892847221167017</v>
      </c>
      <c r="Y73" s="71"/>
      <c r="Z73" s="71"/>
      <c r="AA73" s="71"/>
    </row>
    <row r="74" spans="1:27">
      <c r="A74" s="68">
        <f t="shared" si="19"/>
        <v>1910</v>
      </c>
      <c r="B74" s="121">
        <f>'GDP(I) and productivity'!B74/'GDP(I) and productivity'!$N74</f>
        <v>1899.1630451162082</v>
      </c>
      <c r="C74" s="121">
        <f>('GDP(I) and productivity'!B74-'Profits and self-employed'!$AB74+'Profits and self-employed'!AC74)/'GDP(I) and productivity'!$N74</f>
        <v>2039.1055399106438</v>
      </c>
      <c r="D74" s="71">
        <f>('GDP(I) and productivity'!B74-'Profits and self-employed'!$AB74+'Profits and self-employed'!AD74)/'GDP(I) and productivity'!$N74</f>
        <v>1912.9525780585052</v>
      </c>
      <c r="E74" s="71">
        <f>('GDP(I) and productivity'!B74-'Profits and self-employed'!$AB74+'Profits and self-employed'!AE74)/'GDP(I) and productivity'!$N74</f>
        <v>1922.170228476677</v>
      </c>
      <c r="F74" s="14">
        <f t="shared" si="20"/>
        <v>3.404249849625316</v>
      </c>
      <c r="G74" s="14">
        <f t="shared" si="21"/>
        <v>3.7246433471212725</v>
      </c>
      <c r="H74" s="71">
        <f t="shared" si="22"/>
        <v>3.1817778125150653</v>
      </c>
      <c r="I74" s="71">
        <f t="shared" si="23"/>
        <v>3.0353699301283399</v>
      </c>
      <c r="J74" s="71">
        <f t="shared" si="10"/>
        <v>0.32039349749595658</v>
      </c>
      <c r="K74" s="71">
        <f t="shared" si="11"/>
        <v>-0.22247203711025065</v>
      </c>
      <c r="L74" s="71">
        <f t="shared" si="12"/>
        <v>-0.36887991949697607</v>
      </c>
      <c r="O74" s="128">
        <f>B74/'GDP(I) and productivity'!$BA74</f>
        <v>19.812965614269213</v>
      </c>
      <c r="P74" s="128">
        <f>C74/'GDP(I) and productivity'!$BA74</f>
        <v>21.272911796597935</v>
      </c>
      <c r="Q74" s="11">
        <f>D74/'GDP(I) and productivity'!$BA74</f>
        <v>19.956824532925587</v>
      </c>
      <c r="R74" s="11">
        <f>E74/'GDP(I) and productivity'!$BA74</f>
        <v>20.05298741438499</v>
      </c>
      <c r="S74" s="71">
        <f t="shared" si="24"/>
        <v>0.77044802453291084</v>
      </c>
      <c r="T74" s="71">
        <f t="shared" si="25"/>
        <v>1.0826808034928206</v>
      </c>
      <c r="U74" s="71">
        <f t="shared" si="26"/>
        <v>0.55364255584923683</v>
      </c>
      <c r="V74" s="71">
        <f t="shared" si="27"/>
        <v>0.41096381755859568</v>
      </c>
      <c r="Y74" s="71"/>
      <c r="Z74" s="71"/>
      <c r="AA74" s="71"/>
    </row>
    <row r="75" spans="1:27">
      <c r="A75" s="68">
        <f t="shared" si="19"/>
        <v>1911</v>
      </c>
      <c r="B75" s="121">
        <f>'GDP(I) and productivity'!B75/'GDP(I) and productivity'!$N75</f>
        <v>1949.7037326942743</v>
      </c>
      <c r="C75" s="121">
        <f>('GDP(I) and productivity'!B75-'Profits and self-employed'!$AB75+'Profits and self-employed'!AC75)/'GDP(I) and productivity'!$N75</f>
        <v>2098.6923686796481</v>
      </c>
      <c r="D75" s="71">
        <f>('GDP(I) and productivity'!B75-'Profits and self-employed'!$AB75+'Profits and self-employed'!AD75)/'GDP(I) and productivity'!$N75</f>
        <v>1959.3005292409598</v>
      </c>
      <c r="E75" s="71">
        <f>('GDP(I) and productivity'!B75-'Profits and self-employed'!$AB75+'Profits and self-employed'!AE75)/'GDP(I) and productivity'!$N75</f>
        <v>1965.7155337281918</v>
      </c>
      <c r="F75" s="14">
        <f t="shared" si="20"/>
        <v>2.661208457485202</v>
      </c>
      <c r="G75" s="14">
        <f t="shared" si="21"/>
        <v>2.9222042509685764</v>
      </c>
      <c r="H75" s="71">
        <f t="shared" si="22"/>
        <v>2.4228489359362015</v>
      </c>
      <c r="I75" s="71">
        <f t="shared" si="23"/>
        <v>2.2654239778765373</v>
      </c>
      <c r="J75" s="71">
        <f t="shared" si="10"/>
        <v>0.26099579348337443</v>
      </c>
      <c r="K75" s="71">
        <f t="shared" si="11"/>
        <v>-0.23835952154900042</v>
      </c>
      <c r="L75" s="71">
        <f t="shared" si="12"/>
        <v>-0.3957844796086647</v>
      </c>
      <c r="O75" s="128">
        <f>B75/'GDP(I) and productivity'!$BA75</f>
        <v>19.942464606165338</v>
      </c>
      <c r="P75" s="128">
        <f>C75/'GDP(I) and productivity'!$BA75</f>
        <v>21.466388754247721</v>
      </c>
      <c r="Q75" s="11">
        <f>D75/'GDP(I) and productivity'!$BA75</f>
        <v>20.040625045751906</v>
      </c>
      <c r="R75" s="11">
        <f>E75/'GDP(I) and productivity'!$BA75</f>
        <v>20.106240655851924</v>
      </c>
      <c r="S75" s="71">
        <f t="shared" si="24"/>
        <v>0.65360731158216367</v>
      </c>
      <c r="T75" s="71">
        <f t="shared" si="25"/>
        <v>0.90949917669816216</v>
      </c>
      <c r="U75" s="71">
        <f t="shared" si="26"/>
        <v>0.41990905260534817</v>
      </c>
      <c r="V75" s="71">
        <f t="shared" si="27"/>
        <v>0.26556263346942899</v>
      </c>
      <c r="Y75" s="71"/>
      <c r="Z75" s="71"/>
      <c r="AA75" s="71"/>
    </row>
    <row r="76" spans="1:27">
      <c r="A76" s="68">
        <f t="shared" si="19"/>
        <v>1912</v>
      </c>
      <c r="B76" s="121">
        <f>'GDP(I) and productivity'!B76/'GDP(I) and productivity'!$N76</f>
        <v>1990.5078091652808</v>
      </c>
      <c r="C76" s="121">
        <f>('GDP(I) and productivity'!B76-'Profits and self-employed'!$AB76+'Profits and self-employed'!AC76)/'GDP(I) and productivity'!$N76</f>
        <v>2152.5746990523658</v>
      </c>
      <c r="D76" s="71">
        <f>('GDP(I) and productivity'!B76-'Profits and self-employed'!$AB76+'Profits and self-employed'!AD76)/'GDP(I) and productivity'!$N76</f>
        <v>1995.6277675553788</v>
      </c>
      <c r="E76" s="71">
        <f>('GDP(I) and productivity'!B76-'Profits and self-employed'!$AB76+'Profits and self-employed'!AE76)/'GDP(I) and productivity'!$N76</f>
        <v>1999.0502175247138</v>
      </c>
      <c r="F76" s="14">
        <f t="shared" si="20"/>
        <v>2.0928347105649578</v>
      </c>
      <c r="G76" s="14">
        <f t="shared" si="21"/>
        <v>2.5674239434441972</v>
      </c>
      <c r="H76" s="71">
        <f t="shared" si="22"/>
        <v>1.8540922013884256</v>
      </c>
      <c r="I76" s="71">
        <f t="shared" si="23"/>
        <v>1.6958040583471075</v>
      </c>
      <c r="J76" s="71">
        <f t="shared" si="10"/>
        <v>0.47458923287923938</v>
      </c>
      <c r="K76" s="71">
        <f t="shared" si="11"/>
        <v>-0.23874250917653228</v>
      </c>
      <c r="L76" s="71">
        <f t="shared" si="12"/>
        <v>-0.39703065221785039</v>
      </c>
      <c r="O76" s="128">
        <f>B76/'GDP(I) and productivity'!$BA76</f>
        <v>20.140489645626211</v>
      </c>
      <c r="P76" s="128">
        <f>C76/'GDP(I) and productivity'!$BA76</f>
        <v>21.780325722952867</v>
      </c>
      <c r="Q76" s="11">
        <f>D76/'GDP(I) and productivity'!$BA76</f>
        <v>20.192294752075426</v>
      </c>
      <c r="R76" s="11">
        <f>E76/'GDP(I) and productivity'!$BA76</f>
        <v>20.226924014946277</v>
      </c>
      <c r="S76" s="71">
        <f t="shared" si="24"/>
        <v>0.99298177718540614</v>
      </c>
      <c r="T76" s="71">
        <f t="shared" si="25"/>
        <v>1.462458228531915</v>
      </c>
      <c r="U76" s="71">
        <f t="shared" si="26"/>
        <v>0.75681125702050167</v>
      </c>
      <c r="V76" s="71">
        <f t="shared" si="27"/>
        <v>0.60022836272592883</v>
      </c>
      <c r="Y76" s="71"/>
      <c r="Z76" s="71"/>
      <c r="AA76" s="71"/>
    </row>
    <row r="77" spans="1:27">
      <c r="A77" s="68">
        <f t="shared" si="19"/>
        <v>1913</v>
      </c>
      <c r="B77" s="121">
        <f>'GDP(I) and productivity'!B77/'GDP(I) and productivity'!$N77</f>
        <v>2059.3645802475276</v>
      </c>
      <c r="C77" s="121">
        <f>('GDP(I) and productivity'!B77-'Profits and self-employed'!$AB77+'Profits and self-employed'!AC77)/'GDP(I) and productivity'!$N77</f>
        <v>2235.106648004537</v>
      </c>
      <c r="D77" s="71">
        <f>('GDP(I) and productivity'!B77-'Profits and self-employed'!$AB77+'Profits and self-employed'!AD77)/'GDP(I) and productivity'!$N77</f>
        <v>2059.3645802475271</v>
      </c>
      <c r="E77" s="71">
        <f>('GDP(I) and productivity'!B77-'Profits and self-employed'!$AB77+'Profits and self-employed'!AE77)/'GDP(I) and productivity'!$N77</f>
        <v>2059.3645802475276</v>
      </c>
      <c r="F77" s="14">
        <f t="shared" si="20"/>
        <v>3.4592565156085442</v>
      </c>
      <c r="G77" s="14">
        <f t="shared" si="21"/>
        <v>3.8341038287082227</v>
      </c>
      <c r="H77" s="71">
        <f t="shared" si="22"/>
        <v>3.1938227022279335</v>
      </c>
      <c r="I77" s="71">
        <f t="shared" si="23"/>
        <v>3.017150954691715</v>
      </c>
      <c r="J77" s="71">
        <f t="shared" si="10"/>
        <v>0.37484731309967856</v>
      </c>
      <c r="K77" s="71">
        <f t="shared" si="11"/>
        <v>-0.26543381338061067</v>
      </c>
      <c r="L77" s="71">
        <f t="shared" si="12"/>
        <v>-0.44210556091682918</v>
      </c>
      <c r="O77" s="128">
        <f>B77/'GDP(I) and productivity'!$BA77</f>
        <v>20.593645802475276</v>
      </c>
      <c r="P77" s="128">
        <f>C77/'GDP(I) and productivity'!$BA77</f>
        <v>22.351066480045368</v>
      </c>
      <c r="Q77" s="11">
        <f>D77/'GDP(I) and productivity'!$BA77</f>
        <v>20.593645802475272</v>
      </c>
      <c r="R77" s="11">
        <f>E77/'GDP(I) and productivity'!$BA77</f>
        <v>20.593645802475276</v>
      </c>
      <c r="S77" s="71">
        <f t="shared" si="24"/>
        <v>2.249975868622812</v>
      </c>
      <c r="T77" s="71">
        <f t="shared" si="25"/>
        <v>2.620441789311883</v>
      </c>
      <c r="U77" s="71">
        <f t="shared" si="26"/>
        <v>1.9876445709995068</v>
      </c>
      <c r="V77" s="71">
        <f t="shared" si="27"/>
        <v>1.8130378462786325</v>
      </c>
      <c r="Y77" s="71"/>
      <c r="Z77" s="71"/>
      <c r="AA77" s="71"/>
    </row>
    <row r="78" spans="1:27">
      <c r="A78" s="68">
        <f t="shared" si="19"/>
        <v>1914</v>
      </c>
      <c r="B78" s="71"/>
      <c r="C78" s="71"/>
      <c r="D78" s="71"/>
      <c r="E78" s="71"/>
      <c r="F78" s="14"/>
      <c r="G78" s="14"/>
      <c r="H78" s="71"/>
      <c r="I78" s="71"/>
      <c r="O78" s="12"/>
      <c r="P78" s="12"/>
    </row>
    <row r="79" spans="1:27">
      <c r="A79" s="68">
        <f t="shared" si="19"/>
        <v>1915</v>
      </c>
      <c r="B79" s="71"/>
      <c r="C79" s="71"/>
      <c r="D79" s="71"/>
      <c r="E79" s="71"/>
      <c r="F79" s="14"/>
      <c r="G79" s="14"/>
      <c r="H79" s="71"/>
      <c r="I79" s="71"/>
      <c r="O79" s="12"/>
      <c r="P79" s="12"/>
      <c r="S79" s="71"/>
      <c r="T79" s="71"/>
      <c r="U79" s="71"/>
      <c r="V79" s="71"/>
    </row>
    <row r="80" spans="1:27">
      <c r="A80" s="68">
        <f t="shared" si="19"/>
        <v>1916</v>
      </c>
      <c r="B80" s="71"/>
      <c r="C80" s="71"/>
      <c r="D80" s="71"/>
      <c r="E80" s="71"/>
      <c r="F80" s="14"/>
      <c r="G80" s="14"/>
      <c r="H80" s="71"/>
      <c r="I80" s="71"/>
      <c r="O80" s="12"/>
      <c r="P80" s="12"/>
      <c r="S80" s="71"/>
      <c r="T80" s="71"/>
      <c r="U80" s="71"/>
      <c r="V80" s="71"/>
    </row>
    <row r="81" spans="1:22">
      <c r="A81" s="68">
        <f t="shared" si="19"/>
        <v>1917</v>
      </c>
      <c r="B81" s="71"/>
      <c r="C81" s="71"/>
      <c r="D81" s="71"/>
      <c r="E81" s="71"/>
      <c r="F81" s="14"/>
      <c r="G81" s="14"/>
      <c r="H81" s="71"/>
      <c r="I81" s="71"/>
      <c r="O81" s="12"/>
      <c r="P81" s="12"/>
    </row>
    <row r="82" spans="1:22">
      <c r="A82" s="68">
        <f t="shared" si="19"/>
        <v>1918</v>
      </c>
      <c r="B82" s="71"/>
      <c r="C82" s="71"/>
      <c r="D82" s="71"/>
      <c r="E82" s="71"/>
      <c r="F82" s="14"/>
      <c r="G82" s="14"/>
      <c r="H82" s="71"/>
      <c r="I82" s="71"/>
      <c r="O82" s="12"/>
      <c r="P82" s="12"/>
    </row>
    <row r="83" spans="1:22">
      <c r="A83" s="68">
        <f t="shared" si="19"/>
        <v>1919</v>
      </c>
      <c r="B83" s="71"/>
      <c r="C83" s="71"/>
      <c r="D83" s="71"/>
      <c r="E83" s="71"/>
      <c r="F83" s="14"/>
      <c r="G83" s="14"/>
      <c r="H83" s="71"/>
      <c r="I83" s="71"/>
      <c r="O83" s="12"/>
      <c r="P83" s="12"/>
    </row>
    <row r="84" spans="1:22">
      <c r="A84" s="68">
        <f t="shared" si="19"/>
        <v>1920</v>
      </c>
      <c r="B84" s="71"/>
      <c r="C84" s="71"/>
      <c r="D84" s="71"/>
      <c r="E84" s="71"/>
      <c r="F84" s="14"/>
      <c r="G84" s="14"/>
      <c r="H84" s="71"/>
      <c r="I84" s="71"/>
      <c r="O84" s="12"/>
      <c r="P84" s="12"/>
    </row>
    <row r="85" spans="1:22">
      <c r="O85" s="12"/>
      <c r="P85" s="12"/>
    </row>
    <row r="86" spans="1:22">
      <c r="O86" s="12"/>
      <c r="P86" s="12"/>
    </row>
    <row r="87" spans="1:22">
      <c r="A87" s="122" t="s">
        <v>229</v>
      </c>
      <c r="B87" s="121">
        <f>100*((B20/B5)^(1/(1856-1841))-1)</f>
        <v>1.7704529235319511</v>
      </c>
      <c r="C87" s="121">
        <f t="shared" ref="C87:E87" si="28">100*((C20/C5)^(1/(1856-1841))-1)</f>
        <v>1.7440585960606825</v>
      </c>
      <c r="D87" s="124">
        <f t="shared" si="28"/>
        <v>1.7692196574336849</v>
      </c>
      <c r="E87" s="124">
        <f t="shared" si="28"/>
        <v>1.7692196574336849</v>
      </c>
      <c r="F87" s="125">
        <f>AVERAGE(F6:F19)</f>
        <v>1.6441345329699644</v>
      </c>
      <c r="G87" s="125">
        <f>AVERAGE(G6:G19)</f>
        <v>1.6147183652421151</v>
      </c>
      <c r="H87" s="125">
        <f t="shared" ref="H87:I87" si="29">AVERAGE(H6:H19)</f>
        <v>1.6385955169250548</v>
      </c>
      <c r="I87" s="125">
        <f t="shared" si="29"/>
        <v>1.6385955169250548</v>
      </c>
      <c r="J87" s="14"/>
      <c r="K87" s="14"/>
      <c r="L87" s="14"/>
      <c r="M87" s="14"/>
      <c r="N87" s="14"/>
      <c r="O87" s="121">
        <f>100*((O20/O5)^(1/(1856-1841))-1)</f>
        <v>1.4721269107592638</v>
      </c>
      <c r="P87" s="121">
        <f t="shared" ref="P87:R87" si="30">100*((P20/P5)^(1/(1856-1841))-1)</f>
        <v>1.4458099546099001</v>
      </c>
      <c r="Q87" s="124">
        <f t="shared" si="30"/>
        <v>1.4708972598100667</v>
      </c>
      <c r="R87" s="124">
        <f t="shared" si="30"/>
        <v>1.4708972598100667</v>
      </c>
      <c r="S87" s="125">
        <f t="shared" ref="S87:V87" si="31">AVERAGE(S6:S19)</f>
        <v>1.4064483540650679</v>
      </c>
      <c r="T87" s="125">
        <f t="shared" si="31"/>
        <v>1.3767273399884965</v>
      </c>
      <c r="U87" s="125">
        <f t="shared" si="31"/>
        <v>1.4008525944047849</v>
      </c>
      <c r="V87" s="125">
        <f t="shared" si="31"/>
        <v>1.4008525944047849</v>
      </c>
    </row>
    <row r="88" spans="1:22">
      <c r="A88" s="122" t="s">
        <v>105</v>
      </c>
      <c r="B88" s="121">
        <f>100*((B46/B20)^(1/(1882-1856))-1)</f>
        <v>1.9310663529332306</v>
      </c>
      <c r="C88" s="121">
        <f t="shared" ref="C88:E88" si="32">100*((C46/C20)^(1/(1882-1856))-1)</f>
        <v>2.1618810579000947</v>
      </c>
      <c r="D88" s="124">
        <f t="shared" si="32"/>
        <v>2.1949213747955776</v>
      </c>
      <c r="E88" s="124">
        <f t="shared" si="32"/>
        <v>2.2313478429540012</v>
      </c>
      <c r="F88" s="125">
        <f>AVERAGE(F20:F46)</f>
        <v>2.0791112842965567</v>
      </c>
      <c r="G88" s="125">
        <f>AVERAGE(G20:G46)</f>
        <v>2.2963426548962542</v>
      </c>
      <c r="H88" s="125">
        <f t="shared" ref="H88:I88" si="33">AVERAGE(H20:H46)</f>
        <v>2.333947927526975</v>
      </c>
      <c r="I88" s="125">
        <f t="shared" si="33"/>
        <v>2.3690885804684405</v>
      </c>
      <c r="J88" s="14"/>
      <c r="K88" s="14"/>
      <c r="L88" s="14"/>
      <c r="M88" s="14"/>
      <c r="N88" s="14"/>
      <c r="O88" s="121">
        <f>100*((O46/O20)^(1/(1882-1856))-1)</f>
        <v>1.5711106173607714</v>
      </c>
      <c r="P88" s="121">
        <f t="shared" ref="P88:R88" si="34">100*((P46/P20)^(1/(1882-1856))-1)</f>
        <v>1.8011102315032224</v>
      </c>
      <c r="Q88" s="124">
        <f t="shared" si="34"/>
        <v>1.8340338710009618</v>
      </c>
      <c r="R88" s="124">
        <f t="shared" si="34"/>
        <v>1.8703317040277057</v>
      </c>
      <c r="S88" s="125">
        <f t="shared" ref="S88:V88" si="35">AVERAGE(S20:S46)</f>
        <v>1.7013645837745666</v>
      </c>
      <c r="T88" s="125">
        <f t="shared" si="35"/>
        <v>1.918645828406609</v>
      </c>
      <c r="U88" s="125">
        <f t="shared" si="35"/>
        <v>1.956425494672821</v>
      </c>
      <c r="V88" s="125">
        <f t="shared" si="35"/>
        <v>1.9908089256264658</v>
      </c>
    </row>
    <row r="89" spans="1:22">
      <c r="A89" s="122" t="s">
        <v>103</v>
      </c>
      <c r="B89" s="121">
        <f>100*((B63/B46)^(1/(1899-1882))-1)</f>
        <v>2.4056671109817573</v>
      </c>
      <c r="C89" s="121">
        <f t="shared" ref="C89:E89" si="36">100*((C63/C46)^(1/(1899-1882))-1)</f>
        <v>2.5756366370137007</v>
      </c>
      <c r="D89" s="124">
        <f t="shared" si="36"/>
        <v>2.2327736399841758</v>
      </c>
      <c r="E89" s="124">
        <f t="shared" si="36"/>
        <v>2.3065783133639162</v>
      </c>
      <c r="F89" s="125">
        <f>AVERAGE(F47:F63)</f>
        <v>2.443787021331457</v>
      </c>
      <c r="G89" s="125">
        <f>AVERAGE(G47:G63)</f>
        <v>2.6175609200979437</v>
      </c>
      <c r="H89" s="125">
        <f t="shared" ref="H89:I89" si="37">AVERAGE(H47:H63)</f>
        <v>2.2748026041512541</v>
      </c>
      <c r="I89" s="125">
        <f t="shared" si="37"/>
        <v>2.3515131961924944</v>
      </c>
      <c r="J89" s="14"/>
      <c r="K89" s="14"/>
      <c r="L89" s="14"/>
      <c r="M89" s="14"/>
      <c r="N89" s="14"/>
      <c r="O89" s="121">
        <f>100*((O63/O46)^(1/(1899-1882))-1)</f>
        <v>1.3590776639960556</v>
      </c>
      <c r="P89" s="121">
        <f t="shared" ref="P89:R89" si="38">100*((P63/P46)^(1/(1899-1882))-1)</f>
        <v>1.5273100956144425</v>
      </c>
      <c r="Q89" s="124">
        <f t="shared" si="38"/>
        <v>1.1879511702303169</v>
      </c>
      <c r="R89" s="124">
        <f t="shared" si="38"/>
        <v>1.261001557304664</v>
      </c>
      <c r="S89" s="125">
        <f t="shared" ref="S89:V89" si="39">AVERAGE(S47:S63)</f>
        <v>1.3863338073792004</v>
      </c>
      <c r="T89" s="125">
        <f t="shared" si="39"/>
        <v>1.5575737138321391</v>
      </c>
      <c r="U89" s="125">
        <f t="shared" si="39"/>
        <v>1.2183567470178369</v>
      </c>
      <c r="V89" s="125">
        <f t="shared" si="39"/>
        <v>1.2936622345264477</v>
      </c>
    </row>
    <row r="90" spans="1:22">
      <c r="A90" s="122" t="s">
        <v>104</v>
      </c>
      <c r="B90" s="121">
        <f>100*((B77/B63)^(1/(1913-1899))-1)</f>
        <v>1.175238810592294</v>
      </c>
      <c r="C90" s="121">
        <f t="shared" ref="C90:E90" si="40">100*((C77/C63)^(1/(1913-1899))-1)</f>
        <v>1.3651211119503071</v>
      </c>
      <c r="D90" s="124">
        <f t="shared" si="40"/>
        <v>0.93626866004294929</v>
      </c>
      <c r="E90" s="124">
        <f t="shared" si="40"/>
        <v>0.78113244668631676</v>
      </c>
      <c r="F90" s="125">
        <f>AVERAGE(F64:F77)</f>
        <v>1.2181582627490855</v>
      </c>
      <c r="G90" s="125">
        <f>AVERAGE(G64:G77)</f>
        <v>1.4143316079044712</v>
      </c>
      <c r="H90" s="125">
        <f t="shared" ref="H90:I90" si="41">AVERAGE(H64:H77)</f>
        <v>0.9806397415402931</v>
      </c>
      <c r="I90" s="125">
        <f t="shared" si="41"/>
        <v>0.82642800462149779</v>
      </c>
      <c r="J90" s="14"/>
      <c r="K90" s="14"/>
      <c r="L90" s="14"/>
      <c r="M90" s="14"/>
      <c r="N90" s="14"/>
      <c r="O90" s="121">
        <f>100*((O77/O63)^(1/(1913-1899))-1)</f>
        <v>0.3597297663370691</v>
      </c>
      <c r="P90" s="121">
        <f t="shared" ref="P90:R90" si="42">100*((P77/P63)^(1/(1913-1899))-1)</f>
        <v>0.54808154761998296</v>
      </c>
      <c r="Q90" s="124">
        <f t="shared" si="42"/>
        <v>0.12268580169416676</v>
      </c>
      <c r="R90" s="124">
        <f t="shared" si="42"/>
        <v>-3.1199957632699338E-2</v>
      </c>
      <c r="S90" s="125">
        <f t="shared" ref="S90:V90" si="43">AVERAGE(S64:S77)</f>
        <v>0.3865322223386321</v>
      </c>
      <c r="T90" s="125">
        <f t="shared" si="43"/>
        <v>0.5791887727123759</v>
      </c>
      <c r="U90" s="125">
        <f t="shared" si="43"/>
        <v>0.15060664178899177</v>
      </c>
      <c r="V90" s="125">
        <f t="shared" si="43"/>
        <v>-2.5634946372343442E-3</v>
      </c>
    </row>
    <row r="91" spans="1:22">
      <c r="A91" s="122"/>
      <c r="B91" s="43"/>
      <c r="C91" s="43"/>
      <c r="D91" s="122"/>
      <c r="E91" s="122"/>
      <c r="F91" s="126"/>
      <c r="G91" s="126"/>
      <c r="H91" s="126"/>
      <c r="I91" s="127"/>
      <c r="O91" s="43"/>
      <c r="P91" s="43"/>
      <c r="Q91" s="122"/>
      <c r="R91" s="122"/>
      <c r="S91" s="127"/>
      <c r="T91" s="127"/>
      <c r="U91" s="127"/>
      <c r="V91" s="127"/>
    </row>
    <row r="92" spans="1:22">
      <c r="A92" s="122" t="s">
        <v>117</v>
      </c>
      <c r="B92" s="121">
        <f>100*((B37/B20)^(1/(1873-1856))-1)</f>
        <v>1.9648232503207463</v>
      </c>
      <c r="C92" s="121">
        <f t="shared" ref="C92:E92" si="44">100*((C37/C20)^(1/(1873-1856))-1)</f>
        <v>2.047710811133685</v>
      </c>
      <c r="D92" s="124">
        <f t="shared" si="44"/>
        <v>2.1375104151463153</v>
      </c>
      <c r="E92" s="124">
        <f t="shared" si="44"/>
        <v>2.1375104151463153</v>
      </c>
      <c r="F92" s="125">
        <f>AVERAGE(F20:F37)</f>
        <v>2.169047582503894</v>
      </c>
      <c r="G92" s="125">
        <f>AVERAGE(G20:G37)</f>
        <v>2.2403346542838585</v>
      </c>
      <c r="H92" s="125">
        <f t="shared" ref="H92" si="45">AVERAGE(H20:H37)</f>
        <v>2.3338165037410508</v>
      </c>
      <c r="I92" s="125">
        <f>AVERAGE(I20:I37)</f>
        <v>2.3338165037410508</v>
      </c>
      <c r="J92" s="14"/>
      <c r="K92" s="14"/>
      <c r="L92" s="14"/>
      <c r="M92" s="14"/>
      <c r="N92" s="14"/>
      <c r="O92" s="121">
        <f>100*((O37/O20)^(1/(1873-1856))-1)</f>
        <v>1.6031526277881625</v>
      </c>
      <c r="P92" s="121">
        <f t="shared" ref="P92:R92" si="46">100*((P37/P20)^(1/(1873-1856))-1)</f>
        <v>1.6857461852893385</v>
      </c>
      <c r="Q92" s="124">
        <f t="shared" si="46"/>
        <v>1.7752272688784432</v>
      </c>
      <c r="R92" s="124">
        <f t="shared" si="46"/>
        <v>1.7752272688784432</v>
      </c>
      <c r="S92" s="125">
        <f t="shared" ref="S92:V92" si="47">AVERAGE(S20:S37)</f>
        <v>1.7725097145896567</v>
      </c>
      <c r="T92" s="125">
        <f t="shared" si="47"/>
        <v>1.844341251342078</v>
      </c>
      <c r="U92" s="125">
        <f t="shared" si="47"/>
        <v>1.9371809990290996</v>
      </c>
      <c r="V92" s="125">
        <f t="shared" si="47"/>
        <v>1.9371809990290996</v>
      </c>
    </row>
    <row r="93" spans="1:22">
      <c r="A93" s="122" t="s">
        <v>110</v>
      </c>
      <c r="B93" s="121">
        <f>100*((B46/B37)^(1/(1882-1873))-1)</f>
        <v>1.8673338132640716</v>
      </c>
      <c r="C93" s="121">
        <f t="shared" ref="C93:E93" si="48">100*((C46/C37)^(1/(1882-1873))-1)</f>
        <v>2.3778845896682999</v>
      </c>
      <c r="D93" s="124">
        <f t="shared" si="48"/>
        <v>2.3034523596403567</v>
      </c>
      <c r="E93" s="124">
        <f t="shared" si="48"/>
        <v>2.4088316016938949</v>
      </c>
      <c r="F93" s="125">
        <f>AVERAGE(F38:F46)</f>
        <v>1.8992386878818825</v>
      </c>
      <c r="G93" s="125">
        <f>AVERAGE(G38:G46)</f>
        <v>2.4083586561210462</v>
      </c>
      <c r="H93" s="125">
        <f t="shared" ref="H93" si="49">AVERAGE(H38:H46)</f>
        <v>2.334210775098823</v>
      </c>
      <c r="I93" s="125">
        <f>AVERAGE(I38:I46)</f>
        <v>2.4396327339232204</v>
      </c>
      <c r="J93" s="14"/>
      <c r="K93" s="14"/>
      <c r="L93" s="14"/>
      <c r="M93" s="14"/>
      <c r="N93" s="14"/>
      <c r="O93" s="121">
        <f>100*((O46/O37)^(1/(1882-1873))-1)</f>
        <v>1.5106143874895617</v>
      </c>
      <c r="P93" s="121">
        <f t="shared" ref="P93:R93" si="50">100*((P46/P37)^(1/(1882-1873))-1)</f>
        <v>2.0193773151991223</v>
      </c>
      <c r="Q93" s="124">
        <f t="shared" si="50"/>
        <v>1.9452057322438154</v>
      </c>
      <c r="R93" s="124">
        <f t="shared" si="50"/>
        <v>2.0502159568576594</v>
      </c>
      <c r="S93" s="125">
        <f t="shared" ref="S93:V93" si="51">AVERAGE(S38:S46)</f>
        <v>1.5590743221443861</v>
      </c>
      <c r="T93" s="125">
        <f t="shared" si="51"/>
        <v>2.0672549825356707</v>
      </c>
      <c r="U93" s="125">
        <f t="shared" si="51"/>
        <v>1.9949144859602639</v>
      </c>
      <c r="V93" s="125">
        <f t="shared" si="51"/>
        <v>2.0980647788211986</v>
      </c>
    </row>
    <row r="94" spans="1:22">
      <c r="A94" s="122" t="s">
        <v>230</v>
      </c>
      <c r="B94" s="121">
        <f>100*((B53/B46)^(1/(1889-1882))-1)</f>
        <v>2.4953599746274424</v>
      </c>
      <c r="C94" s="121">
        <f t="shared" ref="C94:E94" si="52">100*((C53/C46)^(1/(1889-1882))-1)</f>
        <v>2.6757294813483545</v>
      </c>
      <c r="D94" s="124">
        <f t="shared" si="52"/>
        <v>2.3715538215986376</v>
      </c>
      <c r="E94" s="124">
        <f t="shared" si="52"/>
        <v>2.7361366899202988</v>
      </c>
      <c r="F94" s="125">
        <f>AVERAGE(F47:F53)</f>
        <v>2.5121992268569238</v>
      </c>
      <c r="G94" s="125">
        <f>AVERAGE(G47:G53)</f>
        <v>2.6941987923780113</v>
      </c>
      <c r="H94" s="125">
        <f t="shared" ref="H94" si="53">AVERAGE(H47:H53)</f>
        <v>2.3909018584496318</v>
      </c>
      <c r="I94" s="125">
        <f>AVERAGE(I47:I53)</f>
        <v>2.7567456925687344</v>
      </c>
      <c r="J94" s="14"/>
      <c r="K94" s="14"/>
      <c r="L94" s="14"/>
      <c r="M94" s="14"/>
      <c r="N94" s="14"/>
      <c r="O94" s="121">
        <f>100*((O53/O46)^(1/(1889-1882))-1)</f>
        <v>1.3664653438943297</v>
      </c>
      <c r="P94" s="121">
        <f t="shared" ref="P94:R94" si="54">100*((P53/P46)^(1/(1889-1882))-1)</f>
        <v>1.5448482419752496</v>
      </c>
      <c r="Q94" s="124">
        <f t="shared" si="54"/>
        <v>1.2440228048031798</v>
      </c>
      <c r="R94" s="124">
        <f t="shared" si="54"/>
        <v>1.6045901192245582</v>
      </c>
      <c r="S94" s="125">
        <f t="shared" ref="S94:V94" si="55">AVERAGE(S47:S53)</f>
        <v>1.3775152516193796</v>
      </c>
      <c r="T94" s="125">
        <f t="shared" si="55"/>
        <v>1.5568625224233483</v>
      </c>
      <c r="U94" s="125">
        <f t="shared" si="55"/>
        <v>1.2567544865378946</v>
      </c>
      <c r="V94" s="125">
        <f t="shared" si="55"/>
        <v>1.617993688368762</v>
      </c>
    </row>
    <row r="95" spans="1:22">
      <c r="A95" s="122" t="s">
        <v>111</v>
      </c>
      <c r="B95" s="121">
        <f>100*((B63/B53)^(1/(1899-1889))-1)</f>
        <v>2.3429288117716052</v>
      </c>
      <c r="C95" s="121">
        <f t="shared" ref="C95:E95" si="56">100*((C63/C53)^(1/(1899-1889))-1)</f>
        <v>2.5056297087263868</v>
      </c>
      <c r="D95" s="124">
        <f t="shared" si="56"/>
        <v>2.1357394699102805</v>
      </c>
      <c r="E95" s="124">
        <f t="shared" si="56"/>
        <v>2.0069565536788847</v>
      </c>
      <c r="F95" s="125">
        <f>AVERAGE(F54:F63)</f>
        <v>2.3958984774636307</v>
      </c>
      <c r="G95" s="125">
        <f>AVERAGE(G54:G63)</f>
        <v>2.5639144095018964</v>
      </c>
      <c r="H95" s="125">
        <f t="shared" ref="H95" si="57">AVERAGE(H54:H63)</f>
        <v>2.1935331261423898</v>
      </c>
      <c r="I95" s="125">
        <f>AVERAGE(I54:I63)</f>
        <v>2.0678504487291263</v>
      </c>
      <c r="J95" s="14"/>
      <c r="K95" s="14"/>
      <c r="L95" s="14"/>
      <c r="M95" s="14"/>
      <c r="N95" s="14"/>
      <c r="O95" s="121">
        <f>100*((O63/O53)^(1/(1899-1889))-1)</f>
        <v>1.3539066084299778</v>
      </c>
      <c r="P95" s="121">
        <f t="shared" ref="P95:R95" si="58">100*((P63/P53)^(1/(1899-1889))-1)</f>
        <v>1.5150351954903662</v>
      </c>
      <c r="Q95" s="124">
        <f t="shared" si="58"/>
        <v>1.1487195041611775</v>
      </c>
      <c r="R95" s="124">
        <f t="shared" si="58"/>
        <v>1.021181121040593</v>
      </c>
      <c r="S95" s="125">
        <f t="shared" ref="S95:V95" si="59">AVERAGE(S54:S63)</f>
        <v>1.3925067964110753</v>
      </c>
      <c r="T95" s="125">
        <f t="shared" si="59"/>
        <v>1.5580715478182925</v>
      </c>
      <c r="U95" s="125">
        <f t="shared" si="59"/>
        <v>1.1914783293537965</v>
      </c>
      <c r="V95" s="125">
        <f t="shared" si="59"/>
        <v>1.0666302168368276</v>
      </c>
    </row>
    <row r="96" spans="1:22">
      <c r="A96" s="122" t="s">
        <v>112</v>
      </c>
      <c r="B96" s="121">
        <f>100*((B71/B63)^(1/(1907-1899))-1)</f>
        <v>0.91795620537185041</v>
      </c>
      <c r="C96" s="121">
        <f t="shared" ref="C96:E96" si="60">100*((C71/C63)^(1/(1907-1899))-1)</f>
        <v>1.062767831970457</v>
      </c>
      <c r="D96" s="124">
        <f t="shared" si="60"/>
        <v>0.68277844301805057</v>
      </c>
      <c r="E96" s="124">
        <f t="shared" si="60"/>
        <v>0.53192120880194427</v>
      </c>
      <c r="F96" s="125">
        <f>AVERAGE(F64:F71)</f>
        <v>0.95947438832182996</v>
      </c>
      <c r="G96" s="125">
        <f>AVERAGE(G64:G71)</f>
        <v>1.1093303882752998</v>
      </c>
      <c r="H96" s="125">
        <f t="shared" ref="H96" si="61">AVERAGE(H64:H71)</f>
        <v>0.72616937771623036</v>
      </c>
      <c r="I96" s="125">
        <f>AVERAGE(I64:I71)</f>
        <v>0.57651358056660307</v>
      </c>
      <c r="J96" s="14"/>
      <c r="K96" s="14"/>
      <c r="L96" s="14"/>
      <c r="M96" s="14"/>
      <c r="N96" s="14"/>
      <c r="O96" s="121">
        <f>100*((O71/O63)^(1/(1907-1899))-1)</f>
        <v>0.10132399358899757</v>
      </c>
      <c r="P96" s="121">
        <f t="shared" ref="P96:R96" si="62">100*((P71/P63)^(1/(1907-1899))-1)</f>
        <v>0.24496379860732276</v>
      </c>
      <c r="Q96" s="124">
        <f t="shared" si="62"/>
        <v>-0.13195070073354076</v>
      </c>
      <c r="R96" s="124">
        <f t="shared" si="62"/>
        <v>-0.28158719206629046</v>
      </c>
      <c r="S96" s="125">
        <f t="shared" ref="S96:V96" si="63">AVERAGE(S64:S71)</f>
        <v>0.13657911366907172</v>
      </c>
      <c r="T96" s="125">
        <f t="shared" si="63"/>
        <v>0.28411120594534722</v>
      </c>
      <c r="U96" s="125">
        <f t="shared" si="63"/>
        <v>-9.5135529426604748E-2</v>
      </c>
      <c r="V96" s="125">
        <f t="shared" si="63"/>
        <v>-0.24376692700461078</v>
      </c>
    </row>
    <row r="97" spans="1:22">
      <c r="A97" s="122" t="s">
        <v>113</v>
      </c>
      <c r="B97" s="121">
        <f>100*((B77/B71)^(1/(1913-1907))-1)</f>
        <v>1.5193028967164457</v>
      </c>
      <c r="C97" s="121">
        <f t="shared" ref="C97:E97" si="64">100*((C77/C71)^(1/(1913-1907))-1)</f>
        <v>1.7696663820264247</v>
      </c>
      <c r="D97" s="124">
        <f t="shared" si="64"/>
        <v>1.275248673048468</v>
      </c>
      <c r="E97" s="124">
        <f t="shared" si="64"/>
        <v>1.1143753471782203</v>
      </c>
      <c r="F97" s="125">
        <f>AVERAGE(F72:F77)</f>
        <v>1.5630700953187595</v>
      </c>
      <c r="G97" s="125">
        <f>AVERAGE(G72:G77)</f>
        <v>1.8209999007433666</v>
      </c>
      <c r="H97" s="125">
        <f t="shared" ref="H97" si="65">AVERAGE(H72:H77)</f>
        <v>1.3199335599723767</v>
      </c>
      <c r="I97" s="125">
        <f>AVERAGE(I72:I77)</f>
        <v>1.1596472366946908</v>
      </c>
      <c r="J97" s="14"/>
      <c r="K97" s="14"/>
      <c r="L97" s="14"/>
      <c r="M97" s="14"/>
      <c r="N97" s="14"/>
      <c r="O97" s="121">
        <f>100*((O77/O71)^(1/(1913-1907))-1)</f>
        <v>0.70530874234253638</v>
      </c>
      <c r="P97" s="121">
        <f t="shared" ref="P97:R97" si="66">100*((P77/P71)^(1/(1913-1907))-1)</f>
        <v>0.95366478268690269</v>
      </c>
      <c r="Q97" s="124">
        <f t="shared" si="66"/>
        <v>0.46321137521065925</v>
      </c>
      <c r="R97" s="124">
        <f t="shared" si="66"/>
        <v>0.30362795129126319</v>
      </c>
      <c r="S97" s="125">
        <f t="shared" ref="S97:V97" si="67">AVERAGE(S72:S77)</f>
        <v>0.7198030338980459</v>
      </c>
      <c r="T97" s="125">
        <f t="shared" si="67"/>
        <v>0.97262552840174743</v>
      </c>
      <c r="U97" s="125">
        <f t="shared" si="67"/>
        <v>0.47826287007645379</v>
      </c>
      <c r="V97" s="125">
        <f t="shared" si="67"/>
        <v>0.31904108185260088</v>
      </c>
    </row>
    <row r="98" spans="1:22">
      <c r="A98" s="122"/>
      <c r="B98" s="121"/>
      <c r="C98" s="121"/>
      <c r="D98" s="124"/>
      <c r="E98" s="124"/>
      <c r="F98" s="125"/>
      <c r="G98" s="125"/>
      <c r="H98" s="125"/>
      <c r="I98" s="127"/>
      <c r="O98" s="121"/>
      <c r="P98" s="121"/>
      <c r="Q98" s="124"/>
      <c r="R98" s="124"/>
      <c r="S98" s="127"/>
      <c r="T98" s="127"/>
      <c r="U98" s="127"/>
      <c r="V98" s="127"/>
    </row>
    <row r="99" spans="1:22">
      <c r="A99" s="122" t="s">
        <v>231</v>
      </c>
      <c r="B99" s="121">
        <f>100*((B77/B20)^(1/(1913-1856))-1)</f>
        <v>1.8859618704961001</v>
      </c>
      <c r="C99" s="121">
        <f t="shared" ref="C99:E99" si="68">100*((C77/C20)^(1/(1913-1856))-1)</f>
        <v>2.0885963981436495</v>
      </c>
      <c r="D99" s="124">
        <f t="shared" si="68"/>
        <v>1.89558552152711</v>
      </c>
      <c r="E99" s="124">
        <f t="shared" si="68"/>
        <v>1.89558552152711</v>
      </c>
      <c r="F99" s="125">
        <f>AVERAGE(F20:F77)</f>
        <v>1.9781827537436034</v>
      </c>
      <c r="G99" s="125">
        <f>AVERAGE(G20:G77)</f>
        <v>2.1775936178366639</v>
      </c>
      <c r="H99" s="125">
        <f>AVERAGE(H20:H77)</f>
        <v>1.9899516326786852</v>
      </c>
      <c r="I99" s="125">
        <f>AVERAGE(I20:I77)</f>
        <v>1.9915708288382978</v>
      </c>
      <c r="J99" s="14"/>
      <c r="K99" s="14"/>
      <c r="L99" s="14"/>
      <c r="M99" s="14"/>
      <c r="N99" s="14"/>
      <c r="O99" s="121">
        <f>100*((O77/O20)^(1/(1913-1856))-1)</f>
        <v>1.2091325433374323</v>
      </c>
      <c r="P99" s="121">
        <f t="shared" ref="P99:R99" si="69">100*((P77/P20)^(1/(1913-1856))-1)</f>
        <v>1.4104209680627866</v>
      </c>
      <c r="Q99" s="124">
        <f t="shared" si="69"/>
        <v>1.2186922643713016</v>
      </c>
      <c r="R99" s="124">
        <f t="shared" si="69"/>
        <v>1.2186922643713016</v>
      </c>
      <c r="S99" s="125">
        <f t="shared" ref="S99:V99" si="70">AVERAGE(S20:S77)</f>
        <v>1.2916546482775957</v>
      </c>
      <c r="T99" s="125">
        <f t="shared" si="70"/>
        <v>1.4894971262085874</v>
      </c>
      <c r="U99" s="125">
        <f t="shared" si="70"/>
        <v>1.3042076903537116</v>
      </c>
      <c r="V99" s="125">
        <f t="shared" si="70"/>
        <v>1.3053139664472915</v>
      </c>
    </row>
    <row r="100" spans="1:22">
      <c r="A100" s="122" t="s">
        <v>166</v>
      </c>
      <c r="B100" s="121">
        <f>100*((B77/B5)^(1/(1913-1841))-1)</f>
        <v>1.861886700116111</v>
      </c>
      <c r="C100" s="121">
        <f t="shared" ref="C100:E100" si="71">100*((C77/C5)^(1/(1913-1841))-1)</f>
        <v>2.0167216069018501</v>
      </c>
      <c r="D100" s="124">
        <f t="shared" si="71"/>
        <v>1.8692463669053083</v>
      </c>
      <c r="E100" s="124">
        <f t="shared" si="71"/>
        <v>1.8692463669053083</v>
      </c>
      <c r="O100" s="121">
        <f>100*((O77/O5)^(1/(1913-1841))-1)</f>
        <v>1.2638667673120052</v>
      </c>
      <c r="P100" s="121">
        <f t="shared" ref="P100:R100" si="72">100*((P77/P5)^(1/(1913-1841))-1)</f>
        <v>1.4177926553906151</v>
      </c>
      <c r="Q100" s="124">
        <f t="shared" si="72"/>
        <v>1.2711832263069711</v>
      </c>
      <c r="R100" s="124">
        <f t="shared" si="72"/>
        <v>1.2711832263069711</v>
      </c>
      <c r="S100" s="127"/>
      <c r="T100" s="127"/>
      <c r="U100" s="127"/>
      <c r="V100" s="127"/>
    </row>
  </sheetData>
  <hyperlinks>
    <hyperlink ref="A1" location="'Front page'!A1" display="Front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95"/>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2.7109375" style="12" customWidth="1"/>
    <col min="2" max="2" width="21.7109375" style="12" customWidth="1"/>
    <col min="3" max="3" width="9.7109375" style="12" customWidth="1"/>
    <col min="4" max="4" width="13" style="12" customWidth="1"/>
    <col min="5" max="5" width="13.7109375" style="12" customWidth="1"/>
    <col min="6" max="6" width="13.140625" style="12" customWidth="1"/>
    <col min="7" max="7" width="15.7109375" style="12" bestFit="1" customWidth="1"/>
    <col min="8" max="8" width="13" style="12" customWidth="1"/>
    <col min="9" max="9" width="15.85546875" style="12" customWidth="1"/>
    <col min="10" max="10" width="13.7109375" style="12" bestFit="1" customWidth="1"/>
    <col min="11" max="11" width="18.42578125" style="12" customWidth="1"/>
    <col min="12" max="12" width="17" style="12" customWidth="1"/>
    <col min="13" max="16384" width="9.140625" style="12"/>
  </cols>
  <sheetData>
    <row r="1" spans="1:12" ht="18.75">
      <c r="A1" s="230" t="s">
        <v>348</v>
      </c>
      <c r="B1" s="199" t="s">
        <v>300</v>
      </c>
    </row>
    <row r="2" spans="1:12" ht="18.75">
      <c r="B2" s="196"/>
    </row>
    <row r="3" spans="1:12" customFormat="1" ht="45">
      <c r="B3" s="74" t="s">
        <v>363</v>
      </c>
      <c r="C3" t="s">
        <v>160</v>
      </c>
      <c r="D3" s="119" t="s">
        <v>239</v>
      </c>
      <c r="E3" s="74" t="s">
        <v>235</v>
      </c>
      <c r="F3" s="74" t="s">
        <v>237</v>
      </c>
      <c r="G3" s="74" t="s">
        <v>236</v>
      </c>
      <c r="H3" s="74" t="s">
        <v>234</v>
      </c>
      <c r="I3" s="74" t="s">
        <v>233</v>
      </c>
      <c r="J3" s="119" t="s">
        <v>238</v>
      </c>
      <c r="K3" s="268" t="s">
        <v>240</v>
      </c>
      <c r="L3" s="268"/>
    </row>
    <row r="4" spans="1:12" s="68" customFormat="1">
      <c r="B4" s="74"/>
      <c r="D4" s="119" t="s">
        <v>118</v>
      </c>
      <c r="E4" s="74"/>
      <c r="F4" s="74"/>
      <c r="G4" s="74"/>
      <c r="H4" s="74"/>
      <c r="I4" s="74"/>
      <c r="J4" s="119" t="s">
        <v>118</v>
      </c>
      <c r="K4" s="119" t="s">
        <v>118</v>
      </c>
      <c r="L4" s="119" t="s">
        <v>119</v>
      </c>
    </row>
    <row r="5" spans="1:12" customFormat="1">
      <c r="A5">
        <v>1830</v>
      </c>
      <c r="B5" s="69">
        <v>432</v>
      </c>
      <c r="D5" s="137">
        <f t="shared" ref="D5:D14" si="0">D6*B5/B6</f>
        <v>22.138574502154107</v>
      </c>
      <c r="E5" s="134">
        <v>6844.5775822634241</v>
      </c>
      <c r="F5" s="69">
        <v>7827</v>
      </c>
      <c r="G5" s="15">
        <f t="shared" ref="G5:G14" si="1">G6*F5/F6</f>
        <v>3069.4581541458124</v>
      </c>
      <c r="H5" s="15">
        <f t="shared" ref="H5:H14" si="2">E5+G5</f>
        <v>9914.0357364092361</v>
      </c>
      <c r="I5" s="70">
        <v>3475.5400743780333</v>
      </c>
      <c r="J5" s="137">
        <f t="shared" ref="J5:J68" si="3">J6*(H5*I5)/(H6*I6)</f>
        <v>59.269495010845873</v>
      </c>
      <c r="K5" s="137">
        <f t="shared" ref="K5:K69" si="4">100*D5/J5</f>
        <v>37.352392656800795</v>
      </c>
      <c r="L5" s="135">
        <f>LN(K5)</f>
        <v>3.6203969699500917</v>
      </c>
    </row>
    <row r="6" spans="1:12" customFormat="1">
      <c r="A6">
        <f>A5+1</f>
        <v>1831</v>
      </c>
      <c r="B6" s="69">
        <v>452</v>
      </c>
      <c r="D6" s="137">
        <f t="shared" si="0"/>
        <v>23.163508506883467</v>
      </c>
      <c r="E6" s="134">
        <v>6954.6418254810542</v>
      </c>
      <c r="F6" s="69">
        <v>7900</v>
      </c>
      <c r="G6" s="15">
        <f t="shared" si="1"/>
        <v>3098.0860377861145</v>
      </c>
      <c r="H6" s="15">
        <f t="shared" si="2"/>
        <v>10052.72786326717</v>
      </c>
      <c r="I6" s="70">
        <v>3468.5562522186597</v>
      </c>
      <c r="J6" s="137">
        <f t="shared" si="3"/>
        <v>59.977880501772006</v>
      </c>
      <c r="K6" s="137">
        <f t="shared" si="4"/>
        <v>38.620085126547806</v>
      </c>
      <c r="L6" s="135">
        <f t="shared" ref="L6:L69" si="5">LN(K6)</f>
        <v>3.6537724812068415</v>
      </c>
    </row>
    <row r="7" spans="1:12" customFormat="1">
      <c r="A7" s="68">
        <f t="shared" ref="A7:A70" si="6">A6+1</f>
        <v>1832</v>
      </c>
      <c r="B7" s="69">
        <v>445</v>
      </c>
      <c r="D7" s="137">
        <f t="shared" si="0"/>
        <v>22.804781605228193</v>
      </c>
      <c r="E7" s="134">
        <v>6950.4181254428449</v>
      </c>
      <c r="F7" s="69">
        <v>7949</v>
      </c>
      <c r="G7" s="15">
        <f t="shared" si="1"/>
        <v>3117.3020144761804</v>
      </c>
      <c r="H7" s="15">
        <f t="shared" si="2"/>
        <v>10067.720139919025</v>
      </c>
      <c r="I7" s="70">
        <v>3461.5864634960785</v>
      </c>
      <c r="J7" s="137">
        <f t="shared" si="3"/>
        <v>59.946628819999511</v>
      </c>
      <c r="K7" s="137">
        <f t="shared" si="4"/>
        <v>38.041808278666736</v>
      </c>
      <c r="L7" s="135">
        <f t="shared" si="5"/>
        <v>3.6386857727899318</v>
      </c>
    </row>
    <row r="8" spans="1:12" customFormat="1">
      <c r="A8" s="68">
        <f t="shared" si="6"/>
        <v>1833</v>
      </c>
      <c r="B8" s="69">
        <v>452</v>
      </c>
      <c r="D8" s="137">
        <f t="shared" si="0"/>
        <v>23.163508506883467</v>
      </c>
      <c r="E8" s="134">
        <v>7087.3678445370679</v>
      </c>
      <c r="F8" s="69">
        <v>7998</v>
      </c>
      <c r="G8" s="15">
        <f t="shared" si="1"/>
        <v>3136.5179911662458</v>
      </c>
      <c r="H8" s="15">
        <f t="shared" si="2"/>
        <v>10223.885835703313</v>
      </c>
      <c r="I8" s="70">
        <v>3454.6306800112111</v>
      </c>
      <c r="J8" s="137">
        <f t="shared" si="3"/>
        <v>60.754165986366552</v>
      </c>
      <c r="K8" s="137">
        <f t="shared" si="4"/>
        <v>38.12661754270718</v>
      </c>
      <c r="L8" s="135">
        <f t="shared" si="5"/>
        <v>3.6409126613772576</v>
      </c>
    </row>
    <row r="9" spans="1:12" customFormat="1">
      <c r="A9" s="68">
        <f t="shared" si="6"/>
        <v>1834</v>
      </c>
      <c r="B9" s="69">
        <v>472</v>
      </c>
      <c r="D9" s="137">
        <f t="shared" si="0"/>
        <v>24.188442511612823</v>
      </c>
      <c r="E9" s="134">
        <v>7237.4715916044752</v>
      </c>
      <c r="F9" s="69">
        <v>8047</v>
      </c>
      <c r="G9" s="15">
        <f t="shared" si="1"/>
        <v>3155.7339678563112</v>
      </c>
      <c r="H9" s="15">
        <f t="shared" si="2"/>
        <v>10393.205559460786</v>
      </c>
      <c r="I9" s="70">
        <v>3447.6888736216424</v>
      </c>
      <c r="J9" s="137">
        <f t="shared" si="3"/>
        <v>61.636224839486815</v>
      </c>
      <c r="K9" s="137">
        <f t="shared" si="4"/>
        <v>39.243874157777213</v>
      </c>
      <c r="L9" s="135">
        <f t="shared" si="5"/>
        <v>3.6697953596345316</v>
      </c>
    </row>
    <row r="10" spans="1:12" customFormat="1">
      <c r="A10" s="68">
        <f t="shared" si="6"/>
        <v>1835</v>
      </c>
      <c r="B10" s="69">
        <v>497</v>
      </c>
      <c r="D10" s="137">
        <f t="shared" si="0"/>
        <v>25.46961001752452</v>
      </c>
      <c r="E10" s="134">
        <v>7375.5133734320289</v>
      </c>
      <c r="F10" s="69">
        <v>8096</v>
      </c>
      <c r="G10" s="15">
        <f t="shared" si="1"/>
        <v>3174.9499445463771</v>
      </c>
      <c r="H10" s="15">
        <f t="shared" si="2"/>
        <v>10550.463317978407</v>
      </c>
      <c r="I10" s="70">
        <v>3440.7610162415094</v>
      </c>
      <c r="J10" s="137">
        <f t="shared" si="3"/>
        <v>62.443104570986989</v>
      </c>
      <c r="K10" s="137">
        <f t="shared" si="4"/>
        <v>40.788506901622718</v>
      </c>
      <c r="L10" s="135">
        <f t="shared" si="5"/>
        <v>3.7084003481393464</v>
      </c>
    </row>
    <row r="11" spans="1:12" customFormat="1">
      <c r="A11" s="68">
        <f t="shared" si="6"/>
        <v>1836</v>
      </c>
      <c r="B11" s="69">
        <v>505</v>
      </c>
      <c r="D11" s="137">
        <f t="shared" si="0"/>
        <v>25.879583619416263</v>
      </c>
      <c r="E11" s="134">
        <v>7570.179269382952</v>
      </c>
      <c r="F11" s="69">
        <v>8146</v>
      </c>
      <c r="G11" s="15">
        <f t="shared" si="1"/>
        <v>3194.5580840260359</v>
      </c>
      <c r="H11" s="15">
        <f t="shared" si="2"/>
        <v>10764.737353408987</v>
      </c>
      <c r="I11" s="70">
        <v>3433.8470798413837</v>
      </c>
      <c r="J11" s="137">
        <f t="shared" si="3"/>
        <v>63.583266472874385</v>
      </c>
      <c r="K11" s="137">
        <f t="shared" si="4"/>
        <v>40.701878111998063</v>
      </c>
      <c r="L11" s="135">
        <f t="shared" si="5"/>
        <v>3.7062742366418271</v>
      </c>
    </row>
    <row r="12" spans="1:12" customFormat="1">
      <c r="A12" s="68">
        <f t="shared" si="6"/>
        <v>1837</v>
      </c>
      <c r="B12" s="69">
        <v>502</v>
      </c>
      <c r="D12" s="137">
        <f t="shared" si="0"/>
        <v>25.72584351870686</v>
      </c>
      <c r="E12" s="134">
        <v>7429.0550797121887</v>
      </c>
      <c r="F12" s="69">
        <v>8196</v>
      </c>
      <c r="G12" s="15">
        <f t="shared" si="1"/>
        <v>3214.1662235056947</v>
      </c>
      <c r="H12" s="15">
        <f t="shared" si="2"/>
        <v>10643.221303217884</v>
      </c>
      <c r="I12" s="70">
        <v>3426.9470364481595</v>
      </c>
      <c r="J12" s="137">
        <f t="shared" si="3"/>
        <v>62.739193465799808</v>
      </c>
      <c r="K12" s="137">
        <f t="shared" si="4"/>
        <v>41.004421793739589</v>
      </c>
      <c r="L12" s="135">
        <f t="shared" si="5"/>
        <v>3.7136799095168573</v>
      </c>
    </row>
    <row r="13" spans="1:12" customFormat="1">
      <c r="A13" s="68">
        <f t="shared" si="6"/>
        <v>1838</v>
      </c>
      <c r="B13" s="69">
        <v>530</v>
      </c>
      <c r="D13" s="137">
        <f t="shared" si="0"/>
        <v>27.160751125327959</v>
      </c>
      <c r="E13" s="134">
        <v>7568.3194769454558</v>
      </c>
      <c r="F13" s="69">
        <v>8247</v>
      </c>
      <c r="G13" s="15">
        <f t="shared" si="1"/>
        <v>3234.1665257749469</v>
      </c>
      <c r="H13" s="15">
        <f t="shared" si="2"/>
        <v>10802.486002720403</v>
      </c>
      <c r="I13" s="70">
        <v>3420.0608581449405</v>
      </c>
      <c r="J13" s="137">
        <f t="shared" si="3"/>
        <v>63.550064089803747</v>
      </c>
      <c r="K13" s="137">
        <f t="shared" si="4"/>
        <v>42.739140415258447</v>
      </c>
      <c r="L13" s="135">
        <f t="shared" si="5"/>
        <v>3.7551151377387875</v>
      </c>
    </row>
    <row r="14" spans="1:12" customFormat="1">
      <c r="A14" s="68">
        <f t="shared" si="6"/>
        <v>1839</v>
      </c>
      <c r="B14" s="69">
        <v>554</v>
      </c>
      <c r="D14" s="137">
        <f t="shared" si="0"/>
        <v>28.390671931003187</v>
      </c>
      <c r="E14" s="134">
        <v>7773.2298351128111</v>
      </c>
      <c r="F14" s="69">
        <v>8298</v>
      </c>
      <c r="G14" s="15">
        <f t="shared" si="1"/>
        <v>3254.1668280441991</v>
      </c>
      <c r="H14" s="15">
        <f t="shared" si="2"/>
        <v>11027.396663157011</v>
      </c>
      <c r="I14" s="70">
        <v>3413.1885170709284</v>
      </c>
      <c r="J14" s="137">
        <f t="shared" si="3"/>
        <v>64.742835957834615</v>
      </c>
      <c r="K14" s="137">
        <f t="shared" si="4"/>
        <v>43.851449370387975</v>
      </c>
      <c r="L14" s="135">
        <f t="shared" si="5"/>
        <v>3.780807771188444</v>
      </c>
    </row>
    <row r="15" spans="1:12" customFormat="1">
      <c r="A15" s="68">
        <f t="shared" si="6"/>
        <v>1840</v>
      </c>
      <c r="B15" s="69">
        <v>538</v>
      </c>
      <c r="D15" s="138">
        <f>D16*B15/B16</f>
        <v>27.570724727219702</v>
      </c>
      <c r="E15" s="134">
        <v>7836.4071957174556</v>
      </c>
      <c r="F15" s="69">
        <v>8349</v>
      </c>
      <c r="G15" s="15">
        <f>G16*F15/F16</f>
        <v>3274.1671303134513</v>
      </c>
      <c r="H15" s="15">
        <f>E15+G15</f>
        <v>11110.574326030906</v>
      </c>
      <c r="I15" s="70">
        <v>3406.3299854213087</v>
      </c>
      <c r="J15" s="138">
        <f t="shared" si="3"/>
        <v>65.100102602918682</v>
      </c>
      <c r="K15" s="138">
        <f t="shared" si="4"/>
        <v>42.351276917931621</v>
      </c>
      <c r="L15" s="135">
        <f t="shared" si="5"/>
        <v>3.7459985721885354</v>
      </c>
    </row>
    <row r="16" spans="1:12" customFormat="1">
      <c r="A16" s="68">
        <f t="shared" si="6"/>
        <v>1841</v>
      </c>
      <c r="B16" s="69">
        <v>517</v>
      </c>
      <c r="C16" s="70">
        <f>'GDP(I) and productivity'!Q5</f>
        <v>26.494544022253876</v>
      </c>
      <c r="D16" s="136">
        <f>C16</f>
        <v>26.494544022253876</v>
      </c>
      <c r="E16" s="134">
        <v>7897.8748656947037</v>
      </c>
      <c r="F16" s="69">
        <v>8400</v>
      </c>
      <c r="G16" s="69">
        <f>H16-E16</f>
        <v>3294.1674325827034</v>
      </c>
      <c r="H16" s="69">
        <v>11192.042298277407</v>
      </c>
      <c r="I16" s="70">
        <v>3399.4852354471386</v>
      </c>
      <c r="J16" s="136">
        <f t="shared" si="3"/>
        <v>65.445674585637775</v>
      </c>
      <c r="K16" s="136">
        <f t="shared" si="4"/>
        <v>40.483262171260705</v>
      </c>
      <c r="L16" s="135">
        <f t="shared" si="5"/>
        <v>3.7008886089669346</v>
      </c>
    </row>
    <row r="17" spans="1:12" customFormat="1">
      <c r="A17" s="68">
        <f t="shared" si="6"/>
        <v>1842</v>
      </c>
      <c r="C17" s="70">
        <f>'GDP(I) and productivity'!Q6</f>
        <v>28.232739614370342</v>
      </c>
      <c r="D17" s="136">
        <f t="shared" ref="D17:D80" si="7">C17</f>
        <v>28.232739614370342</v>
      </c>
      <c r="E17" s="70"/>
      <c r="F17" s="70"/>
      <c r="G17" s="70"/>
      <c r="H17" s="69">
        <v>11482.543681853527</v>
      </c>
      <c r="I17" s="70">
        <v>3392.6542394552334</v>
      </c>
      <c r="J17" s="136">
        <f t="shared" si="3"/>
        <v>67.009465484854829</v>
      </c>
      <c r="K17" s="136">
        <f t="shared" si="4"/>
        <v>42.132465033244266</v>
      </c>
      <c r="L17" s="135">
        <f t="shared" si="5"/>
        <v>3.7408185844441015</v>
      </c>
    </row>
    <row r="18" spans="1:12" customFormat="1">
      <c r="A18" s="68">
        <f t="shared" si="6"/>
        <v>1843</v>
      </c>
      <c r="C18" s="70">
        <f>'GDP(I) and productivity'!Q7</f>
        <v>28.817108074954245</v>
      </c>
      <c r="D18" s="136">
        <f t="shared" si="7"/>
        <v>28.817108074954245</v>
      </c>
      <c r="E18" s="70"/>
      <c r="F18" s="70"/>
      <c r="G18" s="70"/>
      <c r="H18" s="69">
        <v>11685.635224647576</v>
      </c>
      <c r="I18" s="70">
        <v>3385.8369698080569</v>
      </c>
      <c r="J18" s="136">
        <f t="shared" si="3"/>
        <v>68.057628928459778</v>
      </c>
      <c r="K18" s="136">
        <f t="shared" si="4"/>
        <v>42.342215749605323</v>
      </c>
      <c r="L18" s="135">
        <f t="shared" si="5"/>
        <v>3.745784596637983</v>
      </c>
    </row>
    <row r="19" spans="1:12" customFormat="1">
      <c r="A19" s="68">
        <f t="shared" si="6"/>
        <v>1844</v>
      </c>
      <c r="C19" s="70">
        <f>'GDP(I) and productivity'!Q8</f>
        <v>29.155289733433179</v>
      </c>
      <c r="D19" s="136">
        <f t="shared" si="7"/>
        <v>29.155289733433179</v>
      </c>
      <c r="E19" s="70"/>
      <c r="F19" s="70"/>
      <c r="G19" s="70"/>
      <c r="H19" s="69">
        <v>11859.48976290742</v>
      </c>
      <c r="I19" s="70">
        <v>3379.0333989236078</v>
      </c>
      <c r="J19" s="136">
        <f t="shared" si="3"/>
        <v>68.931374020910539</v>
      </c>
      <c r="K19" s="136">
        <f t="shared" si="4"/>
        <v>42.296109931870546</v>
      </c>
      <c r="L19" s="135">
        <f t="shared" si="5"/>
        <v>3.7446951180377379</v>
      </c>
    </row>
    <row r="20" spans="1:12" customFormat="1">
      <c r="A20" s="68">
        <f t="shared" si="6"/>
        <v>1845</v>
      </c>
      <c r="C20" s="70">
        <f>'GDP(I) and productivity'!Q9</f>
        <v>28.944545573602497</v>
      </c>
      <c r="D20" s="136">
        <f t="shared" si="7"/>
        <v>28.944545573602497</v>
      </c>
      <c r="E20" s="70"/>
      <c r="F20" s="70"/>
      <c r="G20" s="70"/>
      <c r="H20" s="69">
        <v>11994.683377236021</v>
      </c>
      <c r="I20" s="70">
        <v>3372.2434992753087</v>
      </c>
      <c r="J20" s="136">
        <f t="shared" si="3"/>
        <v>69.577074013796732</v>
      </c>
      <c r="K20" s="136">
        <f t="shared" si="4"/>
        <v>41.600693883538362</v>
      </c>
      <c r="L20" s="135">
        <f t="shared" si="5"/>
        <v>3.7281168470208588</v>
      </c>
    </row>
    <row r="21" spans="1:12" customFormat="1">
      <c r="A21" s="68">
        <f t="shared" si="6"/>
        <v>1846</v>
      </c>
      <c r="C21" s="70">
        <f>'GDP(I) and productivity'!Q10</f>
        <v>27.836881503345808</v>
      </c>
      <c r="D21" s="136">
        <f t="shared" si="7"/>
        <v>27.836881503345808</v>
      </c>
      <c r="E21" s="70"/>
      <c r="F21" s="70"/>
      <c r="G21" s="70"/>
      <c r="H21" s="69">
        <v>11633.705276432429</v>
      </c>
      <c r="I21" s="70">
        <v>3365.4672433918945</v>
      </c>
      <c r="J21" s="136">
        <f t="shared" si="3"/>
        <v>67.347560901744558</v>
      </c>
      <c r="K21" s="136">
        <f t="shared" si="4"/>
        <v>41.333169502542042</v>
      </c>
      <c r="L21" s="135">
        <f t="shared" si="5"/>
        <v>3.7216653132808957</v>
      </c>
    </row>
    <row r="22" spans="1:12" customFormat="1">
      <c r="A22" s="68">
        <f t="shared" si="6"/>
        <v>1847</v>
      </c>
      <c r="C22" s="70">
        <f>'GDP(I) and productivity'!Q11</f>
        <v>27.432220019669437</v>
      </c>
      <c r="D22" s="136">
        <f t="shared" si="7"/>
        <v>27.432220019669437</v>
      </c>
      <c r="E22" s="70"/>
      <c r="F22" s="70"/>
      <c r="G22" s="70"/>
      <c r="H22" s="69">
        <v>11715.147609294736</v>
      </c>
      <c r="I22" s="70">
        <v>3358.7046038573021</v>
      </c>
      <c r="J22" s="136">
        <f t="shared" si="3"/>
        <v>67.682753889840669</v>
      </c>
      <c r="K22" s="136">
        <f t="shared" si="4"/>
        <v>40.530590797646418</v>
      </c>
      <c r="L22" s="135">
        <f t="shared" si="5"/>
        <v>3.7020570173325558</v>
      </c>
    </row>
    <row r="23" spans="1:12" customFormat="1">
      <c r="A23" s="68">
        <f t="shared" si="6"/>
        <v>1848</v>
      </c>
      <c r="C23" s="70">
        <f>'GDP(I) and productivity'!Q12</f>
        <v>28.646771723605514</v>
      </c>
      <c r="D23" s="136">
        <f t="shared" si="7"/>
        <v>28.646771723605514</v>
      </c>
      <c r="E23" s="70"/>
      <c r="F23" s="70"/>
      <c r="G23" s="70"/>
      <c r="H23" s="69">
        <v>11181.584889418513</v>
      </c>
      <c r="I23" s="70">
        <v>3351.9555533105572</v>
      </c>
      <c r="J23" s="136">
        <f t="shared" si="3"/>
        <v>64.470355206224667</v>
      </c>
      <c r="K23" s="136">
        <f t="shared" si="4"/>
        <v>44.434021856978454</v>
      </c>
      <c r="L23" s="135">
        <f t="shared" si="5"/>
        <v>3.7940054340524259</v>
      </c>
    </row>
    <row r="24" spans="1:12" customFormat="1">
      <c r="A24" s="68">
        <f t="shared" si="6"/>
        <v>1849</v>
      </c>
      <c r="C24" s="70">
        <f>'GDP(I) and productivity'!Q13</f>
        <v>28.172895525632317</v>
      </c>
      <c r="D24" s="136">
        <f t="shared" si="7"/>
        <v>28.172895525632317</v>
      </c>
      <c r="E24" s="70"/>
      <c r="F24" s="70"/>
      <c r="G24" s="70"/>
      <c r="H24" s="69">
        <v>11386.19566715045</v>
      </c>
      <c r="I24" s="70">
        <v>3345.2200644456684</v>
      </c>
      <c r="J24" s="136">
        <f t="shared" si="3"/>
        <v>65.51817356169731</v>
      </c>
      <c r="K24" s="136">
        <f t="shared" si="4"/>
        <v>43.000123468189166</v>
      </c>
      <c r="L24" s="135">
        <f t="shared" si="5"/>
        <v>3.7612029870426764</v>
      </c>
    </row>
    <row r="25" spans="1:12" customFormat="1">
      <c r="A25" s="68">
        <f t="shared" si="6"/>
        <v>1850</v>
      </c>
      <c r="C25" s="70">
        <f>'GDP(I) and productivity'!Q14</f>
        <v>31.458863179855189</v>
      </c>
      <c r="D25" s="136">
        <f t="shared" si="7"/>
        <v>31.458863179855189</v>
      </c>
      <c r="E25" s="70"/>
      <c r="F25" s="70"/>
      <c r="G25" s="70"/>
      <c r="H25" s="69">
        <v>11534.179964944375</v>
      </c>
      <c r="I25" s="70">
        <v>3338.4981100115101</v>
      </c>
      <c r="J25" s="136">
        <f t="shared" si="3"/>
        <v>66.236336601469162</v>
      </c>
      <c r="K25" s="136">
        <f t="shared" si="4"/>
        <v>47.494871839209495</v>
      </c>
      <c r="L25" s="135">
        <f t="shared" si="5"/>
        <v>3.860621743932557</v>
      </c>
    </row>
    <row r="26" spans="1:12" customFormat="1">
      <c r="A26" s="68">
        <f t="shared" si="6"/>
        <v>1851</v>
      </c>
      <c r="C26" s="70">
        <f>'GDP(I) and productivity'!Q15</f>
        <v>31.956969404901375</v>
      </c>
      <c r="D26" s="136">
        <f t="shared" si="7"/>
        <v>31.956969404901375</v>
      </c>
      <c r="E26" s="70"/>
      <c r="F26" s="70"/>
      <c r="G26" s="70"/>
      <c r="H26" s="69">
        <v>11709.222756299954</v>
      </c>
      <c r="I26" s="70">
        <v>3331.7896628117182</v>
      </c>
      <c r="J26" s="136">
        <f t="shared" si="3"/>
        <v>67.106423141812968</v>
      </c>
      <c r="K26" s="136">
        <f t="shared" si="4"/>
        <v>47.621327301811569</v>
      </c>
      <c r="L26" s="135">
        <f t="shared" si="5"/>
        <v>3.8632807134508651</v>
      </c>
    </row>
    <row r="27" spans="1:12" customFormat="1">
      <c r="A27" s="68">
        <f t="shared" si="6"/>
        <v>1852</v>
      </c>
      <c r="C27" s="70">
        <f>'GDP(I) and productivity'!Q16</f>
        <v>33.235765622003854</v>
      </c>
      <c r="D27" s="136">
        <f t="shared" si="7"/>
        <v>33.235765622003854</v>
      </c>
      <c r="E27" s="70"/>
      <c r="F27" s="70"/>
      <c r="G27" s="70"/>
      <c r="H27" s="69">
        <v>11669.762246412214</v>
      </c>
      <c r="I27" s="70">
        <v>3325.0946957045753</v>
      </c>
      <c r="J27" s="136">
        <f t="shared" si="3"/>
        <v>66.745881433190704</v>
      </c>
      <c r="K27" s="136">
        <f t="shared" si="4"/>
        <v>49.794481559541914</v>
      </c>
      <c r="L27" s="135">
        <f t="shared" si="5"/>
        <v>3.9079041658331062</v>
      </c>
    </row>
    <row r="28" spans="1:12" customFormat="1">
      <c r="A28" s="68">
        <f t="shared" si="6"/>
        <v>1853</v>
      </c>
      <c r="C28" s="70">
        <f>'GDP(I) and productivity'!Q17</f>
        <v>30.787917771214804</v>
      </c>
      <c r="D28" s="136">
        <f t="shared" si="7"/>
        <v>30.787917771214804</v>
      </c>
      <c r="E28" s="70"/>
      <c r="F28" s="70"/>
      <c r="G28" s="70"/>
      <c r="H28" s="69">
        <v>11895.001008890737</v>
      </c>
      <c r="I28" s="70">
        <v>3318.4131816029039</v>
      </c>
      <c r="J28" s="136">
        <f t="shared" si="3"/>
        <v>67.897438363534945</v>
      </c>
      <c r="K28" s="136">
        <f t="shared" si="4"/>
        <v>45.344741294024708</v>
      </c>
      <c r="L28" s="135">
        <f t="shared" si="5"/>
        <v>3.8142942116020717</v>
      </c>
    </row>
    <row r="29" spans="1:12" customFormat="1">
      <c r="A29" s="68">
        <f t="shared" si="6"/>
        <v>1854</v>
      </c>
      <c r="C29" s="70">
        <f>'GDP(I) and productivity'!Q18</f>
        <v>31.74563454685233</v>
      </c>
      <c r="D29" s="136">
        <f t="shared" si="7"/>
        <v>31.74563454685233</v>
      </c>
      <c r="E29" s="70"/>
      <c r="F29" s="70"/>
      <c r="G29" s="70"/>
      <c r="H29" s="69">
        <v>11914.09277415203</v>
      </c>
      <c r="I29" s="70">
        <v>3311.7450934739577</v>
      </c>
      <c r="J29" s="136">
        <f t="shared" si="3"/>
        <v>67.86976190104987</v>
      </c>
      <c r="K29" s="136">
        <f t="shared" si="4"/>
        <v>46.774342000986536</v>
      </c>
      <c r="L29" s="135">
        <f t="shared" si="5"/>
        <v>3.8453348047386324</v>
      </c>
    </row>
    <row r="30" spans="1:12" customFormat="1">
      <c r="A30" s="68">
        <f t="shared" si="6"/>
        <v>1855</v>
      </c>
      <c r="C30" s="70">
        <f>'GDP(I) and productivity'!Q19</f>
        <v>32.84082764357138</v>
      </c>
      <c r="D30" s="136">
        <f t="shared" si="7"/>
        <v>32.84082764357138</v>
      </c>
      <c r="E30" s="70"/>
      <c r="F30" s="70"/>
      <c r="G30" s="70"/>
      <c r="H30" s="69">
        <v>11926.120454194044</v>
      </c>
      <c r="I30" s="70">
        <v>3305.090404339308</v>
      </c>
      <c r="J30" s="136">
        <f t="shared" si="3"/>
        <v>67.801762140219751</v>
      </c>
      <c r="K30" s="136">
        <f t="shared" si="4"/>
        <v>48.436540005632573</v>
      </c>
      <c r="L30" s="135">
        <f t="shared" si="5"/>
        <v>3.8802544876786089</v>
      </c>
    </row>
    <row r="31" spans="1:12" customFormat="1">
      <c r="A31" s="68">
        <f t="shared" si="6"/>
        <v>1856</v>
      </c>
      <c r="C31" s="70">
        <f>'GDP(I) and productivity'!Q20</f>
        <v>34.473236551719104</v>
      </c>
      <c r="D31" s="136">
        <f t="shared" si="7"/>
        <v>34.473236551719104</v>
      </c>
      <c r="E31" s="70"/>
      <c r="F31" s="70"/>
      <c r="G31" s="70"/>
      <c r="H31" s="69">
        <v>12054.157848815465</v>
      </c>
      <c r="I31" s="70">
        <v>3298.449087274741</v>
      </c>
      <c r="J31" s="136">
        <f t="shared" si="3"/>
        <v>68.391968758076658</v>
      </c>
      <c r="K31" s="136">
        <f t="shared" si="4"/>
        <v>50.405387032593701</v>
      </c>
      <c r="L31" s="135">
        <f t="shared" si="5"/>
        <v>3.9200980549328031</v>
      </c>
    </row>
    <row r="32" spans="1:12" customFormat="1">
      <c r="A32" s="68">
        <f t="shared" si="6"/>
        <v>1857</v>
      </c>
      <c r="C32" s="70">
        <f>'GDP(I) and productivity'!Q21</f>
        <v>34.695972564501943</v>
      </c>
      <c r="D32" s="136">
        <f t="shared" si="7"/>
        <v>34.695972564501943</v>
      </c>
      <c r="E32" s="70"/>
      <c r="F32" s="70"/>
      <c r="G32" s="70"/>
      <c r="H32" s="69">
        <v>12083.192479337147</v>
      </c>
      <c r="I32" s="70">
        <v>3292.161069180308</v>
      </c>
      <c r="J32" s="136">
        <f t="shared" si="3"/>
        <v>68.426009767693685</v>
      </c>
      <c r="K32" s="136">
        <f t="shared" si="4"/>
        <v>50.705824703639415</v>
      </c>
      <c r="L32" s="135">
        <f t="shared" si="5"/>
        <v>3.9260407896716449</v>
      </c>
    </row>
    <row r="33" spans="1:12" customFormat="1">
      <c r="A33" s="68">
        <f t="shared" si="6"/>
        <v>1858</v>
      </c>
      <c r="C33" s="70">
        <f>'GDP(I) and productivity'!Q22</f>
        <v>35.904246019658501</v>
      </c>
      <c r="D33" s="136">
        <f t="shared" si="7"/>
        <v>35.904246019658501</v>
      </c>
      <c r="E33" s="70"/>
      <c r="F33" s="70"/>
      <c r="G33" s="70"/>
      <c r="H33" s="69">
        <v>12008.33493663254</v>
      </c>
      <c r="I33" s="70">
        <v>3285.873051085875</v>
      </c>
      <c r="J33" s="136">
        <f t="shared" si="3"/>
        <v>67.872214564633566</v>
      </c>
      <c r="K33" s="136">
        <f t="shared" si="4"/>
        <v>52.899770915044321</v>
      </c>
      <c r="L33" s="135">
        <f t="shared" si="5"/>
        <v>3.968399008326414</v>
      </c>
    </row>
    <row r="34" spans="1:12" customFormat="1">
      <c r="A34" s="68">
        <f t="shared" si="6"/>
        <v>1859</v>
      </c>
      <c r="C34" s="70">
        <f>'GDP(I) and productivity'!Q23</f>
        <v>35.882530206415446</v>
      </c>
      <c r="D34" s="136">
        <f t="shared" si="7"/>
        <v>35.882530206415446</v>
      </c>
      <c r="E34" s="70"/>
      <c r="F34" s="70"/>
      <c r="G34" s="70"/>
      <c r="H34" s="69">
        <v>12400.773900576081</v>
      </c>
      <c r="I34" s="70">
        <v>3279.5850329914419</v>
      </c>
      <c r="J34" s="136">
        <f t="shared" si="3"/>
        <v>69.956187232513372</v>
      </c>
      <c r="K34" s="136">
        <f t="shared" si="4"/>
        <v>51.292861469354648</v>
      </c>
      <c r="L34" s="135">
        <f t="shared" si="5"/>
        <v>3.9375515898499374</v>
      </c>
    </row>
    <row r="35" spans="1:12" customFormat="1">
      <c r="A35" s="68">
        <f t="shared" si="6"/>
        <v>1860</v>
      </c>
      <c r="C35" s="70">
        <f>'GDP(I) and productivity'!Q24</f>
        <v>37.230493256122429</v>
      </c>
      <c r="D35" s="136">
        <f t="shared" si="7"/>
        <v>37.230493256122429</v>
      </c>
      <c r="E35" s="70"/>
      <c r="F35" s="70"/>
      <c r="G35" s="70"/>
      <c r="H35" s="69">
        <v>12538.141929725083</v>
      </c>
      <c r="I35" s="70">
        <v>3273.2970148970085</v>
      </c>
      <c r="J35" s="136">
        <f t="shared" si="3"/>
        <v>70.595503911590029</v>
      </c>
      <c r="K35" s="136">
        <f t="shared" si="4"/>
        <v>52.737768261769013</v>
      </c>
      <c r="L35" s="135">
        <f t="shared" si="5"/>
        <v>3.9653318641740736</v>
      </c>
    </row>
    <row r="36" spans="1:12" customFormat="1">
      <c r="A36" s="68">
        <f t="shared" si="6"/>
        <v>1861</v>
      </c>
      <c r="C36" s="70">
        <f>'GDP(I) and productivity'!Q25</f>
        <v>37.804184958939317</v>
      </c>
      <c r="D36" s="136">
        <f t="shared" si="7"/>
        <v>37.804184958939317</v>
      </c>
      <c r="E36" s="70"/>
      <c r="F36" s="70"/>
      <c r="G36" s="70"/>
      <c r="H36" s="69">
        <v>12519.013809115151</v>
      </c>
      <c r="I36" s="70">
        <v>3261.9569468056907</v>
      </c>
      <c r="J36" s="136">
        <f t="shared" si="3"/>
        <v>70.243604603152249</v>
      </c>
      <c r="K36" s="136">
        <f t="shared" si="4"/>
        <v>53.818685946596226</v>
      </c>
      <c r="L36" s="135">
        <f t="shared" si="5"/>
        <v>3.9856207292927062</v>
      </c>
    </row>
    <row r="37" spans="1:12" customFormat="1">
      <c r="A37" s="68">
        <f t="shared" si="6"/>
        <v>1862</v>
      </c>
      <c r="C37" s="70">
        <f>'GDP(I) and productivity'!Q26</f>
        <v>38.679539549794896</v>
      </c>
      <c r="D37" s="136">
        <f t="shared" si="7"/>
        <v>38.679539549794896</v>
      </c>
      <c r="E37" s="70"/>
      <c r="F37" s="70"/>
      <c r="G37" s="70"/>
      <c r="H37" s="69">
        <v>12461.243338858232</v>
      </c>
      <c r="I37" s="70">
        <v>3248.1274616565001</v>
      </c>
      <c r="J37" s="136">
        <f t="shared" si="3"/>
        <v>69.623024666796027</v>
      </c>
      <c r="K37" s="136">
        <f t="shared" si="4"/>
        <v>55.555672473163298</v>
      </c>
      <c r="L37" s="135">
        <f t="shared" si="5"/>
        <v>4.0173856256006975</v>
      </c>
    </row>
    <row r="38" spans="1:12" customFormat="1">
      <c r="A38" s="68">
        <f t="shared" si="6"/>
        <v>1863</v>
      </c>
      <c r="C38" s="70">
        <f>'GDP(I) and productivity'!Q27</f>
        <v>39.21657770363236</v>
      </c>
      <c r="D38" s="136">
        <f t="shared" si="7"/>
        <v>39.21657770363236</v>
      </c>
      <c r="E38" s="70"/>
      <c r="F38" s="70"/>
      <c r="G38" s="70"/>
      <c r="H38" s="69">
        <v>12640.411803634586</v>
      </c>
      <c r="I38" s="70">
        <v>3248.1274616565001</v>
      </c>
      <c r="J38" s="136">
        <f t="shared" si="3"/>
        <v>70.624068471448908</v>
      </c>
      <c r="K38" s="136">
        <f t="shared" si="4"/>
        <v>55.528630044141948</v>
      </c>
      <c r="L38" s="135">
        <f t="shared" si="5"/>
        <v>4.0168987443952933</v>
      </c>
    </row>
    <row r="39" spans="1:12" customFormat="1">
      <c r="A39" s="68">
        <f t="shared" si="6"/>
        <v>1864</v>
      </c>
      <c r="C39" s="70">
        <f>'GDP(I) and productivity'!Q28</f>
        <v>38.923200168008883</v>
      </c>
      <c r="D39" s="136">
        <f t="shared" si="7"/>
        <v>38.923200168008883</v>
      </c>
      <c r="E39" s="70"/>
      <c r="F39" s="70"/>
      <c r="G39" s="70"/>
      <c r="H39" s="69">
        <v>12903.502650599756</v>
      </c>
      <c r="I39" s="70">
        <v>3244.8083092530642</v>
      </c>
      <c r="J39" s="136">
        <f t="shared" si="3"/>
        <v>72.020330047558431</v>
      </c>
      <c r="K39" s="136">
        <f t="shared" si="4"/>
        <v>54.04474006479289</v>
      </c>
      <c r="L39" s="135">
        <f t="shared" si="5"/>
        <v>3.9898122232496593</v>
      </c>
    </row>
    <row r="40" spans="1:12" customFormat="1">
      <c r="A40" s="68">
        <f t="shared" si="6"/>
        <v>1865</v>
      </c>
      <c r="C40" s="70">
        <f>'GDP(I) and productivity'!Q29</f>
        <v>40.193482090108198</v>
      </c>
      <c r="D40" s="136">
        <f t="shared" si="7"/>
        <v>40.193482090108198</v>
      </c>
      <c r="E40" s="70"/>
      <c r="F40" s="70"/>
      <c r="G40" s="70"/>
      <c r="H40" s="69">
        <v>13007.121280909845</v>
      </c>
      <c r="I40" s="70">
        <v>3241.4893678708108</v>
      </c>
      <c r="J40" s="136">
        <f t="shared" si="3"/>
        <v>72.524415544442107</v>
      </c>
      <c r="K40" s="136">
        <f t="shared" si="4"/>
        <v>55.420621853171781</v>
      </c>
      <c r="L40" s="135">
        <f t="shared" si="5"/>
        <v>4.0149517601075679</v>
      </c>
    </row>
    <row r="41" spans="1:12" customFormat="1">
      <c r="A41" s="68">
        <f t="shared" si="6"/>
        <v>1866</v>
      </c>
      <c r="C41" s="70">
        <f>'GDP(I) and productivity'!Q30</f>
        <v>39.697729777967133</v>
      </c>
      <c r="D41" s="136">
        <f t="shared" si="7"/>
        <v>39.697729777967133</v>
      </c>
      <c r="E41" s="70"/>
      <c r="F41" s="70"/>
      <c r="G41" s="70"/>
      <c r="H41" s="69">
        <v>13040.840509579819</v>
      </c>
      <c r="I41" s="70">
        <v>3220.46849135812</v>
      </c>
      <c r="J41" s="136">
        <f t="shared" si="3"/>
        <v>72.24088943211369</v>
      </c>
      <c r="K41" s="136">
        <f t="shared" si="4"/>
        <v>54.951884023066938</v>
      </c>
      <c r="L41" s="135">
        <f t="shared" si="5"/>
        <v>4.0064579663959403</v>
      </c>
    </row>
    <row r="42" spans="1:12" customFormat="1">
      <c r="A42" s="68">
        <f t="shared" si="6"/>
        <v>1867</v>
      </c>
      <c r="C42" s="70">
        <f>'GDP(I) and productivity'!Q31</f>
        <v>39.365066745547985</v>
      </c>
      <c r="D42" s="136">
        <f t="shared" si="7"/>
        <v>39.365066745547985</v>
      </c>
      <c r="E42" s="70"/>
      <c r="F42" s="70"/>
      <c r="G42" s="70"/>
      <c r="H42" s="69">
        <v>12882.108974736531</v>
      </c>
      <c r="I42" s="70">
        <v>3205.8092708633653</v>
      </c>
      <c r="J42" s="136">
        <f t="shared" si="3"/>
        <v>71.036751935540053</v>
      </c>
      <c r="K42" s="136">
        <f t="shared" si="4"/>
        <v>55.415071315857048</v>
      </c>
      <c r="L42" s="135">
        <f t="shared" si="5"/>
        <v>4.0148516021681768</v>
      </c>
    </row>
    <row r="43" spans="1:12" customFormat="1">
      <c r="A43" s="68">
        <f t="shared" si="6"/>
        <v>1868</v>
      </c>
      <c r="C43" s="70">
        <f>'GDP(I) and productivity'!Q32</f>
        <v>41.178089818289706</v>
      </c>
      <c r="D43" s="136">
        <f t="shared" si="7"/>
        <v>41.178089818289706</v>
      </c>
      <c r="E43" s="70"/>
      <c r="F43" s="70"/>
      <c r="G43" s="70"/>
      <c r="H43" s="69">
        <v>12943.234483495331</v>
      </c>
      <c r="I43" s="70">
        <v>3185.8947784851439</v>
      </c>
      <c r="J43" s="136">
        <f t="shared" si="3"/>
        <v>70.93044649107631</v>
      </c>
      <c r="K43" s="136">
        <f t="shared" si="4"/>
        <v>58.054181039830738</v>
      </c>
      <c r="L43" s="135">
        <f t="shared" si="5"/>
        <v>4.0613767303535244</v>
      </c>
    </row>
    <row r="44" spans="1:12" customFormat="1">
      <c r="A44" s="68">
        <f t="shared" si="6"/>
        <v>1869</v>
      </c>
      <c r="C44" s="70">
        <f>'GDP(I) and productivity'!Q33</f>
        <v>42.579816688040367</v>
      </c>
      <c r="D44" s="136">
        <f t="shared" si="7"/>
        <v>42.579816688040367</v>
      </c>
      <c r="E44" s="70"/>
      <c r="F44" s="70"/>
      <c r="G44" s="70"/>
      <c r="H44" s="69">
        <v>13072.677771945482</v>
      </c>
      <c r="I44" s="70">
        <v>3183.9586590051113</v>
      </c>
      <c r="J44" s="136">
        <f t="shared" si="3"/>
        <v>71.59627426335139</v>
      </c>
      <c r="K44" s="136">
        <f t="shared" si="4"/>
        <v>59.472112377551561</v>
      </c>
      <c r="L44" s="135">
        <f t="shared" si="5"/>
        <v>4.0855075031406747</v>
      </c>
    </row>
    <row r="45" spans="1:12" customFormat="1">
      <c r="A45" s="68">
        <f t="shared" si="6"/>
        <v>1870</v>
      </c>
      <c r="C45" s="70">
        <f>'GDP(I) and productivity'!Q34</f>
        <v>46.996902011594543</v>
      </c>
      <c r="D45" s="136">
        <f t="shared" si="7"/>
        <v>46.996902011594543</v>
      </c>
      <c r="E45" s="70"/>
      <c r="F45" s="70"/>
      <c r="G45" s="70"/>
      <c r="H45" s="69">
        <v>13424.900670945372</v>
      </c>
      <c r="I45" s="70">
        <v>3183.6820102161778</v>
      </c>
      <c r="J45" s="136">
        <f t="shared" si="3"/>
        <v>73.51893563619231</v>
      </c>
      <c r="K45" s="136">
        <f t="shared" si="4"/>
        <v>63.924894457338475</v>
      </c>
      <c r="L45" s="135">
        <f t="shared" si="5"/>
        <v>4.1577088701369895</v>
      </c>
    </row>
    <row r="46" spans="1:12" customFormat="1">
      <c r="A46" s="68">
        <f t="shared" si="6"/>
        <v>1871</v>
      </c>
      <c r="C46" s="70">
        <f>'GDP(I) and productivity'!Q35</f>
        <v>48.719136989472084</v>
      </c>
      <c r="D46" s="136">
        <f t="shared" si="7"/>
        <v>48.719136989472084</v>
      </c>
      <c r="E46" s="70"/>
      <c r="F46" s="70"/>
      <c r="G46" s="70"/>
      <c r="H46" s="69">
        <v>13617.279999999999</v>
      </c>
      <c r="I46" s="70">
        <v>3169.022789721424</v>
      </c>
      <c r="J46" s="136">
        <f t="shared" si="3"/>
        <v>74.229096836231861</v>
      </c>
      <c r="K46" s="136">
        <f t="shared" si="4"/>
        <v>65.633476717302386</v>
      </c>
      <c r="L46" s="135">
        <f t="shared" si="5"/>
        <v>4.184085881595748</v>
      </c>
    </row>
    <row r="47" spans="1:12" customFormat="1">
      <c r="A47" s="68">
        <f t="shared" si="6"/>
        <v>1872</v>
      </c>
      <c r="C47" s="70">
        <f>'GDP(I) and productivity'!Q36</f>
        <v>47.74773642183812</v>
      </c>
      <c r="D47" s="136">
        <f t="shared" si="7"/>
        <v>47.74773642183812</v>
      </c>
      <c r="E47" s="70"/>
      <c r="F47" s="70"/>
      <c r="G47" s="70"/>
      <c r="H47" s="69">
        <v>13822.927029924309</v>
      </c>
      <c r="I47" s="70">
        <v>3107.0667553389999</v>
      </c>
      <c r="J47" s="136">
        <f t="shared" si="3"/>
        <v>73.876965090308474</v>
      </c>
      <c r="K47" s="136">
        <f t="shared" si="4"/>
        <v>64.631426539342087</v>
      </c>
      <c r="L47" s="135">
        <f t="shared" si="5"/>
        <v>4.1687007714332251</v>
      </c>
    </row>
    <row r="48" spans="1:12" customFormat="1">
      <c r="A48" s="68">
        <f t="shared" si="6"/>
        <v>1873</v>
      </c>
      <c r="C48" s="70">
        <f>'GDP(I) and productivity'!Q37</f>
        <v>47.988631163814304</v>
      </c>
      <c r="D48" s="136">
        <f t="shared" si="7"/>
        <v>47.988631163814304</v>
      </c>
      <c r="E48" s="70"/>
      <c r="F48" s="70"/>
      <c r="G48" s="70"/>
      <c r="H48" s="69">
        <v>13907.939573737018</v>
      </c>
      <c r="I48" s="70">
        <v>3036.812945458551</v>
      </c>
      <c r="J48" s="136">
        <f t="shared" si="3"/>
        <v>72.650613099457814</v>
      </c>
      <c r="K48" s="136">
        <f t="shared" si="4"/>
        <v>66.053993375277443</v>
      </c>
      <c r="L48" s="135">
        <f t="shared" si="5"/>
        <v>4.1904724890237892</v>
      </c>
    </row>
    <row r="49" spans="1:12" customFormat="1">
      <c r="A49" s="68">
        <f t="shared" si="6"/>
        <v>1874</v>
      </c>
      <c r="C49" s="70">
        <f>'GDP(I) and productivity'!Q38</f>
        <v>48.416463856566125</v>
      </c>
      <c r="D49" s="136">
        <f t="shared" si="7"/>
        <v>48.416463856566125</v>
      </c>
      <c r="E49" s="70"/>
      <c r="F49" s="70"/>
      <c r="G49" s="70"/>
      <c r="H49" s="69">
        <v>13943.754968861116</v>
      </c>
      <c r="I49" s="70">
        <v>3002.4525837966689</v>
      </c>
      <c r="J49" s="136">
        <f t="shared" si="3"/>
        <v>72.013570866387226</v>
      </c>
      <c r="K49" s="136">
        <f t="shared" si="4"/>
        <v>67.232416437725632</v>
      </c>
      <c r="L49" s="135">
        <f t="shared" si="5"/>
        <v>4.2081555186838289</v>
      </c>
    </row>
    <row r="50" spans="1:12" customFormat="1">
      <c r="A50" s="68">
        <f t="shared" si="6"/>
        <v>1875</v>
      </c>
      <c r="C50" s="70">
        <f>'GDP(I) and productivity'!Q39</f>
        <v>50.401442468182992</v>
      </c>
      <c r="D50" s="136">
        <f t="shared" si="7"/>
        <v>50.401442468182992</v>
      </c>
      <c r="E50" s="70"/>
      <c r="F50" s="70"/>
      <c r="G50" s="70"/>
      <c r="H50" s="69">
        <v>13953.817449510063</v>
      </c>
      <c r="I50" s="70">
        <v>2990.7725693386055</v>
      </c>
      <c r="J50" s="136">
        <f t="shared" si="3"/>
        <v>71.785192981505929</v>
      </c>
      <c r="K50" s="136">
        <f t="shared" si="4"/>
        <v>70.211474504453804</v>
      </c>
      <c r="L50" s="135">
        <f t="shared" si="5"/>
        <v>4.2515117521539363</v>
      </c>
    </row>
    <row r="51" spans="1:12" customFormat="1">
      <c r="A51" s="68">
        <f t="shared" si="6"/>
        <v>1876</v>
      </c>
      <c r="C51" s="70">
        <f>'GDP(I) and productivity'!Q40</f>
        <v>51.31837544962417</v>
      </c>
      <c r="D51" s="136">
        <f t="shared" si="7"/>
        <v>51.31837544962417</v>
      </c>
      <c r="E51" s="70"/>
      <c r="F51" s="70"/>
      <c r="G51" s="70"/>
      <c r="H51" s="69">
        <v>13950.059106495335</v>
      </c>
      <c r="I51" s="70">
        <v>2989.6030986474793</v>
      </c>
      <c r="J51" s="136">
        <f t="shared" si="3"/>
        <v>71.73779590832396</v>
      </c>
      <c r="K51" s="136">
        <f t="shared" si="4"/>
        <v>71.536035920598366</v>
      </c>
      <c r="L51" s="135">
        <f t="shared" si="5"/>
        <v>4.2702013216246675</v>
      </c>
    </row>
    <row r="52" spans="1:12" customFormat="1">
      <c r="A52" s="68">
        <f t="shared" si="6"/>
        <v>1877</v>
      </c>
      <c r="C52" s="70">
        <f>'GDP(I) and productivity'!Q41</f>
        <v>52.007646485135581</v>
      </c>
      <c r="D52" s="136">
        <f t="shared" si="7"/>
        <v>52.007646485135581</v>
      </c>
      <c r="E52" s="70"/>
      <c r="F52" s="70"/>
      <c r="G52" s="70"/>
      <c r="H52" s="69">
        <v>13819.434158774862</v>
      </c>
      <c r="I52" s="70">
        <v>2981.7953231494807</v>
      </c>
      <c r="J52" s="136">
        <f t="shared" si="3"/>
        <v>70.880461533520503</v>
      </c>
      <c r="K52" s="136">
        <f t="shared" si="4"/>
        <v>73.373741310276785</v>
      </c>
      <c r="L52" s="135">
        <f t="shared" si="5"/>
        <v>4.2955661237970615</v>
      </c>
    </row>
    <row r="53" spans="1:12" customFormat="1">
      <c r="A53" s="68">
        <f t="shared" si="6"/>
        <v>1878</v>
      </c>
      <c r="C53" s="70">
        <f>'GDP(I) and productivity'!Q42</f>
        <v>51.088986268510865</v>
      </c>
      <c r="D53" s="136">
        <f t="shared" si="7"/>
        <v>51.088986268510865</v>
      </c>
      <c r="E53" s="70"/>
      <c r="F53" s="70"/>
      <c r="G53" s="70"/>
      <c r="H53" s="69">
        <v>13749.07156720648</v>
      </c>
      <c r="I53" s="70">
        <v>2978.9663817672576</v>
      </c>
      <c r="J53" s="136">
        <f t="shared" si="3"/>
        <v>70.452664261732693</v>
      </c>
      <c r="K53" s="136">
        <f t="shared" si="4"/>
        <v>72.515336082556829</v>
      </c>
      <c r="L53" s="135">
        <f t="shared" si="5"/>
        <v>4.2837980716640516</v>
      </c>
    </row>
    <row r="54" spans="1:12" customFormat="1">
      <c r="A54" s="68">
        <f t="shared" si="6"/>
        <v>1879</v>
      </c>
      <c r="C54" s="70">
        <f>'GDP(I) and productivity'!Q43</f>
        <v>53.311006531686346</v>
      </c>
      <c r="D54" s="136">
        <f t="shared" si="7"/>
        <v>53.311006531686346</v>
      </c>
      <c r="E54" s="70"/>
      <c r="F54" s="70"/>
      <c r="G54" s="70"/>
      <c r="H54" s="69">
        <v>13687.637537757437</v>
      </c>
      <c r="I54" s="70">
        <v>2980.009468323899</v>
      </c>
      <c r="J54" s="136">
        <f t="shared" si="3"/>
        <v>70.162424283180727</v>
      </c>
      <c r="K54" s="136">
        <f t="shared" si="4"/>
        <v>75.98227552189357</v>
      </c>
      <c r="L54" s="135">
        <f t="shared" si="5"/>
        <v>4.3305000962698701</v>
      </c>
    </row>
    <row r="55" spans="1:12" customFormat="1">
      <c r="A55" s="68">
        <f t="shared" si="6"/>
        <v>1880</v>
      </c>
      <c r="C55" s="70">
        <f>'GDP(I) and productivity'!Q44</f>
        <v>52.676946450203459</v>
      </c>
      <c r="D55" s="136">
        <f t="shared" si="7"/>
        <v>52.676946450203459</v>
      </c>
      <c r="E55" s="70"/>
      <c r="F55" s="70"/>
      <c r="G55" s="70"/>
      <c r="H55" s="69">
        <v>14109.569710121457</v>
      </c>
      <c r="I55" s="70">
        <v>3000.9672582799471</v>
      </c>
      <c r="J55" s="136">
        <f t="shared" si="3"/>
        <v>72.833884511232256</v>
      </c>
      <c r="K55" s="136">
        <f t="shared" si="4"/>
        <v>72.324779604580556</v>
      </c>
      <c r="L55" s="135">
        <f t="shared" si="5"/>
        <v>4.2811668035652026</v>
      </c>
    </row>
    <row r="56" spans="1:12" customFormat="1">
      <c r="A56" s="68">
        <f t="shared" si="6"/>
        <v>1881</v>
      </c>
      <c r="C56" s="70">
        <f>'GDP(I) and productivity'!Q45</f>
        <v>56.184575402673623</v>
      </c>
      <c r="D56" s="136">
        <f t="shared" si="7"/>
        <v>56.184575402673623</v>
      </c>
      <c r="E56" s="70"/>
      <c r="F56" s="70"/>
      <c r="G56" s="70"/>
      <c r="H56" s="69">
        <v>14320.14</v>
      </c>
      <c r="I56" s="70">
        <v>2994.5425157053519</v>
      </c>
      <c r="J56" s="136">
        <f t="shared" si="3"/>
        <v>73.762596152852836</v>
      </c>
      <c r="K56" s="136">
        <f t="shared" si="4"/>
        <v>76.16946573605739</v>
      </c>
      <c r="L56" s="135">
        <f t="shared" si="5"/>
        <v>4.3329606702608121</v>
      </c>
    </row>
    <row r="57" spans="1:12" customFormat="1">
      <c r="A57" s="68">
        <f t="shared" si="6"/>
        <v>1882</v>
      </c>
      <c r="C57" s="70">
        <f>'GDP(I) and productivity'!Q46</f>
        <v>56.682998663090537</v>
      </c>
      <c r="D57" s="136">
        <f t="shared" si="7"/>
        <v>56.682998663090537</v>
      </c>
      <c r="E57" s="70"/>
      <c r="F57" s="70"/>
      <c r="G57" s="70"/>
      <c r="H57" s="69">
        <v>14554.277250819356</v>
      </c>
      <c r="I57" s="70">
        <v>2995.032515705353</v>
      </c>
      <c r="J57" s="136">
        <f t="shared" si="3"/>
        <v>74.980897048404273</v>
      </c>
      <c r="K57" s="136">
        <f t="shared" si="4"/>
        <v>75.596586456545808</v>
      </c>
      <c r="L57" s="135">
        <f t="shared" si="5"/>
        <v>4.3254111294748805</v>
      </c>
    </row>
    <row r="58" spans="1:12" customFormat="1">
      <c r="A58" s="68">
        <f t="shared" si="6"/>
        <v>1883</v>
      </c>
      <c r="C58" s="70">
        <f>'GDP(I) and productivity'!Q47</f>
        <v>56.341403633377233</v>
      </c>
      <c r="D58" s="136">
        <f t="shared" si="7"/>
        <v>56.341403633377233</v>
      </c>
      <c r="E58" s="70"/>
      <c r="F58" s="70"/>
      <c r="G58" s="70"/>
      <c r="H58" s="69">
        <v>14720.371023841655</v>
      </c>
      <c r="I58" s="70">
        <v>2994.4161315708834</v>
      </c>
      <c r="J58" s="136">
        <f t="shared" si="3"/>
        <v>75.820973574024379</v>
      </c>
      <c r="K58" s="136">
        <f t="shared" si="4"/>
        <v>74.308467667420345</v>
      </c>
      <c r="L58" s="135">
        <f t="shared" si="5"/>
        <v>4.3082249111442286</v>
      </c>
    </row>
    <row r="59" spans="1:12" customFormat="1">
      <c r="A59" s="68">
        <f t="shared" si="6"/>
        <v>1884</v>
      </c>
      <c r="C59" s="70">
        <f>'GDP(I) and productivity'!Q48</f>
        <v>56.798836429001732</v>
      </c>
      <c r="D59" s="136">
        <f t="shared" si="7"/>
        <v>56.798836429001732</v>
      </c>
      <c r="E59" s="70"/>
      <c r="F59" s="70"/>
      <c r="G59" s="70"/>
      <c r="H59" s="69">
        <v>14676.284178137652</v>
      </c>
      <c r="I59" s="70">
        <v>2993.5230986474803</v>
      </c>
      <c r="J59" s="136">
        <f t="shared" si="3"/>
        <v>75.571348612273482</v>
      </c>
      <c r="K59" s="136">
        <f t="shared" si="4"/>
        <v>75.159220355341233</v>
      </c>
      <c r="L59" s="135">
        <f t="shared" si="5"/>
        <v>4.3196088013586964</v>
      </c>
    </row>
    <row r="60" spans="1:12" customFormat="1">
      <c r="A60" s="68">
        <f t="shared" si="6"/>
        <v>1885</v>
      </c>
      <c r="C60" s="70">
        <f>'GDP(I) and productivity'!Q49</f>
        <v>57.88525497794582</v>
      </c>
      <c r="D60" s="136">
        <f t="shared" si="7"/>
        <v>57.88525497794582</v>
      </c>
      <c r="E60" s="70"/>
      <c r="F60" s="70"/>
      <c r="G60" s="70"/>
      <c r="H60" s="69">
        <v>14597.843459931881</v>
      </c>
      <c r="I60" s="70">
        <v>2994.0130986474805</v>
      </c>
      <c r="J60" s="136">
        <f t="shared" si="3"/>
        <v>75.179744369877326</v>
      </c>
      <c r="K60" s="136">
        <f t="shared" si="4"/>
        <v>76.995812453359477</v>
      </c>
      <c r="L60" s="135">
        <f t="shared" si="5"/>
        <v>4.3437510366522316</v>
      </c>
    </row>
    <row r="61" spans="1:12" customFormat="1">
      <c r="A61" s="68">
        <f t="shared" si="6"/>
        <v>1886</v>
      </c>
      <c r="C61" s="70">
        <f>'GDP(I) and productivity'!Q50</f>
        <v>60.033538254937</v>
      </c>
      <c r="D61" s="136">
        <f t="shared" si="7"/>
        <v>60.033538254937</v>
      </c>
      <c r="E61" s="70"/>
      <c r="F61" s="70"/>
      <c r="G61" s="70"/>
      <c r="H61" s="69">
        <v>14760.728815628816</v>
      </c>
      <c r="I61" s="70">
        <v>2994.5030986474812</v>
      </c>
      <c r="J61" s="136">
        <f t="shared" si="3"/>
        <v>76.031054643930872</v>
      </c>
      <c r="K61" s="136">
        <f t="shared" si="4"/>
        <v>78.959233876323907</v>
      </c>
      <c r="L61" s="135">
        <f t="shared" si="5"/>
        <v>4.3689316923973536</v>
      </c>
    </row>
    <row r="62" spans="1:12" customFormat="1">
      <c r="A62" s="68">
        <f t="shared" si="6"/>
        <v>1887</v>
      </c>
      <c r="C62" s="70">
        <f>'GDP(I) and productivity'!Q51</f>
        <v>61.724292856666544</v>
      </c>
      <c r="D62" s="136">
        <f t="shared" si="7"/>
        <v>61.724292856666544</v>
      </c>
      <c r="E62" s="70"/>
      <c r="F62" s="70"/>
      <c r="G62" s="70"/>
      <c r="H62" s="69">
        <v>15020.453749373433</v>
      </c>
      <c r="I62" s="70">
        <v>2994.7164498585748</v>
      </c>
      <c r="J62" s="136">
        <f t="shared" si="3"/>
        <v>77.374384444822681</v>
      </c>
      <c r="K62" s="136">
        <f t="shared" si="4"/>
        <v>79.773549475774445</v>
      </c>
      <c r="L62" s="135">
        <f t="shared" si="5"/>
        <v>4.3791919893073601</v>
      </c>
    </row>
    <row r="63" spans="1:12" customFormat="1">
      <c r="A63" s="68">
        <f t="shared" si="6"/>
        <v>1888</v>
      </c>
      <c r="C63" s="70">
        <f>'GDP(I) and productivity'!Q52</f>
        <v>65.096621269064471</v>
      </c>
      <c r="D63" s="136">
        <f t="shared" si="7"/>
        <v>65.096621269064471</v>
      </c>
      <c r="E63" s="70"/>
      <c r="F63" s="70"/>
      <c r="G63" s="70"/>
      <c r="H63" s="69">
        <v>15351.478486729644</v>
      </c>
      <c r="I63" s="70">
        <v>2995.2064498585751</v>
      </c>
      <c r="J63" s="136">
        <f t="shared" si="3"/>
        <v>79.092520738870732</v>
      </c>
      <c r="K63" s="136">
        <f t="shared" si="4"/>
        <v>82.304395739244853</v>
      </c>
      <c r="L63" s="135">
        <f t="shared" si="5"/>
        <v>4.4104245174261374</v>
      </c>
    </row>
    <row r="64" spans="1:12" customFormat="1">
      <c r="A64" s="68">
        <f t="shared" si="6"/>
        <v>1889</v>
      </c>
      <c r="C64" s="70">
        <f>'GDP(I) and productivity'!Q53</f>
        <v>67.356925072927254</v>
      </c>
      <c r="D64" s="136">
        <f t="shared" si="7"/>
        <v>67.356925072927254</v>
      </c>
      <c r="E64" s="70"/>
      <c r="F64" s="70"/>
      <c r="G64" s="70"/>
      <c r="H64" s="69">
        <v>15724.023927254031</v>
      </c>
      <c r="I64" s="70">
        <v>2995.6964498585753</v>
      </c>
      <c r="J64" s="136">
        <f t="shared" si="3"/>
        <v>81.025169313159836</v>
      </c>
      <c r="K64" s="136">
        <f t="shared" si="4"/>
        <v>83.130866178871855</v>
      </c>
      <c r="L64" s="135">
        <f t="shared" si="5"/>
        <v>4.4204160670589268</v>
      </c>
    </row>
    <row r="65" spans="1:12" customFormat="1">
      <c r="A65" s="68">
        <f t="shared" si="6"/>
        <v>1890</v>
      </c>
      <c r="C65" s="70">
        <f>'GDP(I) and productivity'!Q54</f>
        <v>67.423527238582878</v>
      </c>
      <c r="D65" s="136">
        <f t="shared" si="7"/>
        <v>67.423527238582878</v>
      </c>
      <c r="E65" s="70"/>
      <c r="F65" s="70"/>
      <c r="G65" s="70"/>
      <c r="H65" s="69">
        <v>15920.551979949874</v>
      </c>
      <c r="I65" s="70">
        <v>2996.1864498585755</v>
      </c>
      <c r="J65" s="136">
        <f t="shared" si="3"/>
        <v>82.051288063027528</v>
      </c>
      <c r="K65" s="136">
        <f t="shared" si="4"/>
        <v>82.172417801402005</v>
      </c>
      <c r="L65" s="135">
        <f t="shared" si="5"/>
        <v>4.4088196958913937</v>
      </c>
    </row>
    <row r="66" spans="1:12" customFormat="1">
      <c r="A66" s="68">
        <f t="shared" si="6"/>
        <v>1891</v>
      </c>
      <c r="C66" s="70">
        <f>'GDP(I) and productivity'!Q55</f>
        <v>66.845087006939053</v>
      </c>
      <c r="D66" s="136">
        <f t="shared" si="7"/>
        <v>66.845087006939053</v>
      </c>
      <c r="E66" s="70"/>
      <c r="F66" s="70"/>
      <c r="G66" s="70"/>
      <c r="H66" s="69">
        <v>15955.38</v>
      </c>
      <c r="I66" s="70">
        <v>2982.5919495334206</v>
      </c>
      <c r="J66" s="136">
        <f t="shared" si="3"/>
        <v>81.857681505641082</v>
      </c>
      <c r="K66" s="136">
        <f t="shared" si="4"/>
        <v>81.660127403354977</v>
      </c>
      <c r="L66" s="135">
        <f t="shared" si="5"/>
        <v>4.4025658460586543</v>
      </c>
    </row>
    <row r="67" spans="1:12" customFormat="1">
      <c r="A67" s="68">
        <f t="shared" si="6"/>
        <v>1892</v>
      </c>
      <c r="C67" s="70">
        <f>'GDP(I) and productivity'!Q56</f>
        <v>65.329221737636871</v>
      </c>
      <c r="D67" s="136">
        <f t="shared" si="7"/>
        <v>65.329221737636871</v>
      </c>
      <c r="E67" s="70"/>
      <c r="F67" s="70"/>
      <c r="G67" s="70"/>
      <c r="H67" s="69">
        <v>15962.611073756547</v>
      </c>
      <c r="I67" s="70">
        <v>2978.9152479972367</v>
      </c>
      <c r="J67" s="136">
        <f t="shared" si="3"/>
        <v>81.793826542346324</v>
      </c>
      <c r="K67" s="136">
        <f t="shared" si="4"/>
        <v>79.870602097108886</v>
      </c>
      <c r="L67" s="135">
        <f t="shared" si="5"/>
        <v>4.3804078513647484</v>
      </c>
    </row>
    <row r="68" spans="1:12" customFormat="1">
      <c r="A68" s="68">
        <f t="shared" si="6"/>
        <v>1893</v>
      </c>
      <c r="C68" s="70">
        <f>'GDP(I) and productivity'!Q57</f>
        <v>65.65743880134022</v>
      </c>
      <c r="D68" s="136">
        <f t="shared" si="7"/>
        <v>65.65743880134022</v>
      </c>
      <c r="E68" s="70"/>
      <c r="F68" s="70"/>
      <c r="G68" s="70"/>
      <c r="H68" s="69">
        <v>15975.824585854551</v>
      </c>
      <c r="I68" s="70">
        <v>2960.7311882590825</v>
      </c>
      <c r="J68" s="136">
        <f t="shared" si="3"/>
        <v>81.361830027093404</v>
      </c>
      <c r="K68" s="136">
        <f t="shared" si="4"/>
        <v>80.698085059635901</v>
      </c>
      <c r="L68" s="135">
        <f t="shared" si="5"/>
        <v>4.3907148458696525</v>
      </c>
    </row>
    <row r="69" spans="1:12" customFormat="1">
      <c r="A69" s="68">
        <f t="shared" si="6"/>
        <v>1894</v>
      </c>
      <c r="C69" s="70">
        <f>'GDP(I) and productivity'!Q58</f>
        <v>72.220422286651413</v>
      </c>
      <c r="D69" s="136">
        <f t="shared" si="7"/>
        <v>72.220422286651413</v>
      </c>
      <c r="E69" s="70"/>
      <c r="F69" s="70"/>
      <c r="G69" s="70"/>
      <c r="H69" s="69">
        <v>16198.25182665819</v>
      </c>
      <c r="I69" s="70">
        <v>2969.1888986790677</v>
      </c>
      <c r="J69" s="136">
        <f t="shared" ref="J69:J93" si="8">J70*(H69*I69)/(H70*I70)</f>
        <v>82.730266065269376</v>
      </c>
      <c r="K69" s="136">
        <f t="shared" si="4"/>
        <v>87.296252896943045</v>
      </c>
      <c r="L69" s="135">
        <f t="shared" si="5"/>
        <v>4.4693075397816839</v>
      </c>
    </row>
    <row r="70" spans="1:12" customFormat="1">
      <c r="A70" s="68">
        <f t="shared" si="6"/>
        <v>1895</v>
      </c>
      <c r="C70" s="70">
        <f>'GDP(I) and productivity'!Q59</f>
        <v>74.557622419715713</v>
      </c>
      <c r="D70" s="136">
        <f t="shared" si="7"/>
        <v>74.557622419715713</v>
      </c>
      <c r="E70" s="70"/>
      <c r="F70" s="70"/>
      <c r="G70" s="70"/>
      <c r="H70" s="69">
        <v>16341.38543194987</v>
      </c>
      <c r="I70" s="70">
        <v>2971.6632018982527</v>
      </c>
      <c r="J70" s="136">
        <f t="shared" si="8"/>
        <v>83.53085108263123</v>
      </c>
      <c r="K70" s="136">
        <f t="shared" ref="K70:K87" si="9">100*D70/J70</f>
        <v>89.257587410382158</v>
      </c>
      <c r="L70" s="135">
        <f t="shared" ref="L70:L95" si="10">LN(K70)</f>
        <v>4.4915264300478288</v>
      </c>
    </row>
    <row r="71" spans="1:12" customFormat="1">
      <c r="A71" s="68">
        <f t="shared" ref="A71:A95" si="11">A70+1</f>
        <v>1896</v>
      </c>
      <c r="C71" s="70">
        <f>'GDP(I) and productivity'!Q60</f>
        <v>75.569274954749233</v>
      </c>
      <c r="D71" s="136">
        <f t="shared" si="7"/>
        <v>75.569274954749233</v>
      </c>
      <c r="E71" s="70"/>
      <c r="F71" s="70"/>
      <c r="G71" s="70"/>
      <c r="H71" s="69">
        <v>16711.767556272011</v>
      </c>
      <c r="I71" s="70">
        <v>2964.7144592261275</v>
      </c>
      <c r="J71" s="136">
        <f t="shared" si="8"/>
        <v>85.224351329998981</v>
      </c>
      <c r="K71" s="136">
        <f t="shared" si="9"/>
        <v>88.670988720273002</v>
      </c>
      <c r="L71" s="135">
        <f t="shared" si="10"/>
        <v>4.4849327638910772</v>
      </c>
    </row>
    <row r="72" spans="1:12" customFormat="1">
      <c r="A72" s="68">
        <f t="shared" si="11"/>
        <v>1897</v>
      </c>
      <c r="C72" s="70">
        <f>'GDP(I) and productivity'!Q61</f>
        <v>77.67620566371923</v>
      </c>
      <c r="D72" s="136">
        <f t="shared" si="7"/>
        <v>77.67620566371923</v>
      </c>
      <c r="E72" s="70"/>
      <c r="F72" s="70"/>
      <c r="G72" s="70"/>
      <c r="H72" s="69">
        <v>16931.805341115451</v>
      </c>
      <c r="I72" s="70">
        <v>2958.0394010074979</v>
      </c>
      <c r="J72" s="136">
        <f t="shared" si="8"/>
        <v>86.152060286054109</v>
      </c>
      <c r="K72" s="136">
        <f t="shared" si="9"/>
        <v>90.161750520890436</v>
      </c>
      <c r="L72" s="135">
        <f t="shared" si="10"/>
        <v>4.5016052852583268</v>
      </c>
    </row>
    <row r="73" spans="1:12" customFormat="1">
      <c r="A73" s="68">
        <f t="shared" si="11"/>
        <v>1898</v>
      </c>
      <c r="C73" s="70">
        <f>'GDP(I) and productivity'!Q62</f>
        <v>81.386768058933782</v>
      </c>
      <c r="D73" s="136">
        <f t="shared" si="7"/>
        <v>81.386768058933782</v>
      </c>
      <c r="E73" s="70"/>
      <c r="F73" s="70"/>
      <c r="G73" s="70"/>
      <c r="H73" s="69">
        <v>17287.101957914812</v>
      </c>
      <c r="I73" s="70">
        <v>2928.6751659752113</v>
      </c>
      <c r="J73" s="136">
        <f t="shared" si="8"/>
        <v>87.086702096219781</v>
      </c>
      <c r="K73" s="136">
        <f t="shared" si="9"/>
        <v>93.454874395188043</v>
      </c>
      <c r="L73" s="135">
        <f t="shared" si="10"/>
        <v>4.5374786930034139</v>
      </c>
    </row>
    <row r="74" spans="1:12" customFormat="1">
      <c r="A74" s="68">
        <f t="shared" si="11"/>
        <v>1899</v>
      </c>
      <c r="C74" s="70">
        <f>'GDP(I) and productivity'!Q63</f>
        <v>84.910356790895747</v>
      </c>
      <c r="D74" s="136">
        <f t="shared" si="7"/>
        <v>84.910356790895747</v>
      </c>
      <c r="E74" s="70"/>
      <c r="F74" s="70"/>
      <c r="G74" s="70"/>
      <c r="H74" s="69">
        <v>17583.317704485413</v>
      </c>
      <c r="I74" s="70">
        <v>2952.1210496624976</v>
      </c>
      <c r="J74" s="136">
        <f t="shared" si="8"/>
        <v>89.288069084439584</v>
      </c>
      <c r="K74" s="136">
        <f t="shared" si="9"/>
        <v>95.097091539291952</v>
      </c>
      <c r="L74" s="135">
        <f t="shared" si="10"/>
        <v>4.5548983859006196</v>
      </c>
    </row>
    <row r="75" spans="1:12" customFormat="1">
      <c r="A75" s="68">
        <f t="shared" si="11"/>
        <v>1900</v>
      </c>
      <c r="C75" s="70">
        <f>'GDP(I) and productivity'!Q64</f>
        <v>81.507239038184935</v>
      </c>
      <c r="D75" s="136">
        <f t="shared" si="7"/>
        <v>81.507239038184935</v>
      </c>
      <c r="E75" s="70"/>
      <c r="F75" s="70"/>
      <c r="G75" s="70"/>
      <c r="H75" s="69">
        <v>17791.025969501203</v>
      </c>
      <c r="I75" s="70">
        <v>2950.4171791408671</v>
      </c>
      <c r="J75" s="136">
        <f t="shared" si="8"/>
        <v>90.290668437157564</v>
      </c>
      <c r="K75" s="136">
        <f t="shared" si="9"/>
        <v>90.272051862052706</v>
      </c>
      <c r="L75" s="135">
        <f t="shared" si="10"/>
        <v>4.5028279093281576</v>
      </c>
    </row>
    <row r="76" spans="1:12" customFormat="1">
      <c r="A76" s="68">
        <f t="shared" si="11"/>
        <v>1901</v>
      </c>
      <c r="C76" s="70">
        <f>'GDP(I) and productivity'!Q65</f>
        <v>81.050645342166902</v>
      </c>
      <c r="D76" s="136">
        <f t="shared" si="7"/>
        <v>81.050645342166902</v>
      </c>
      <c r="E76" s="70"/>
      <c r="F76" s="70"/>
      <c r="G76" s="70"/>
      <c r="H76" s="69">
        <v>17771.419999999998</v>
      </c>
      <c r="I76" s="70">
        <v>2949.8673451847067</v>
      </c>
      <c r="J76" s="136">
        <f t="shared" si="8"/>
        <v>90.174358957820004</v>
      </c>
      <c r="K76" s="136">
        <f t="shared" si="9"/>
        <v>89.882141973506222</v>
      </c>
      <c r="L76" s="135">
        <f t="shared" si="10"/>
        <v>4.498499278514096</v>
      </c>
    </row>
    <row r="77" spans="1:12" customFormat="1">
      <c r="A77" s="68">
        <f t="shared" si="11"/>
        <v>1902</v>
      </c>
      <c r="C77" s="70">
        <f>'GDP(I) and productivity'!Q66</f>
        <v>84.021183391254013</v>
      </c>
      <c r="D77" s="136">
        <f t="shared" si="7"/>
        <v>84.021183391254013</v>
      </c>
      <c r="E77" s="70"/>
      <c r="F77" s="70"/>
      <c r="G77" s="70"/>
      <c r="H77" s="69">
        <v>17873.73098010162</v>
      </c>
      <c r="I77" s="70">
        <v>2942.9483204300545</v>
      </c>
      <c r="J77" s="136">
        <f t="shared" si="8"/>
        <v>90.480772378356363</v>
      </c>
      <c r="K77" s="136">
        <f t="shared" si="9"/>
        <v>92.860815820525062</v>
      </c>
      <c r="L77" s="135">
        <f t="shared" si="10"/>
        <v>4.5311017680423618</v>
      </c>
    </row>
    <row r="78" spans="1:12" customFormat="1">
      <c r="A78" s="68">
        <f t="shared" si="11"/>
        <v>1903</v>
      </c>
      <c r="C78" s="70">
        <f>'GDP(I) and productivity'!Q67</f>
        <v>82.204066659218014</v>
      </c>
      <c r="D78" s="136">
        <f t="shared" si="7"/>
        <v>82.204066659218014</v>
      </c>
      <c r="E78" s="70"/>
      <c r="F78" s="70"/>
      <c r="G78" s="70"/>
      <c r="H78" s="69">
        <v>17949.096219534011</v>
      </c>
      <c r="I78" s="70">
        <v>2943.9589146322332</v>
      </c>
      <c r="J78" s="136">
        <f t="shared" si="8"/>
        <v>90.893489529134143</v>
      </c>
      <c r="K78" s="136">
        <f t="shared" si="9"/>
        <v>90.439994200980792</v>
      </c>
      <c r="L78" s="135">
        <f t="shared" si="10"/>
        <v>4.5046865832896961</v>
      </c>
    </row>
    <row r="79" spans="1:12" customFormat="1">
      <c r="A79" s="68">
        <f t="shared" si="11"/>
        <v>1904</v>
      </c>
      <c r="C79" s="70">
        <f>'GDP(I) and productivity'!Q68</f>
        <v>82.392041181314426</v>
      </c>
      <c r="D79" s="136">
        <f t="shared" si="7"/>
        <v>82.392041181314426</v>
      </c>
      <c r="E79" s="70"/>
      <c r="F79" s="70"/>
      <c r="G79" s="70"/>
      <c r="H79" s="69">
        <v>17861.824372704261</v>
      </c>
      <c r="I79" s="70">
        <v>2944.8392076546957</v>
      </c>
      <c r="J79" s="136">
        <f t="shared" si="8"/>
        <v>90.478594992224927</v>
      </c>
      <c r="K79" s="136">
        <f t="shared" si="9"/>
        <v>91.062467524384729</v>
      </c>
      <c r="L79" s="135">
        <f t="shared" si="10"/>
        <v>4.5115457273254052</v>
      </c>
    </row>
    <row r="80" spans="1:12" customFormat="1">
      <c r="A80" s="68">
        <f t="shared" si="11"/>
        <v>1905</v>
      </c>
      <c r="C80" s="70">
        <f>'GDP(I) and productivity'!Q69</f>
        <v>85.869394695488822</v>
      </c>
      <c r="D80" s="136">
        <f t="shared" si="7"/>
        <v>85.869394695488822</v>
      </c>
      <c r="E80" s="70"/>
      <c r="F80" s="70"/>
      <c r="G80" s="70"/>
      <c r="H80" s="69">
        <v>18102.543951314503</v>
      </c>
      <c r="I80" s="70">
        <v>2944.3726096531605</v>
      </c>
      <c r="J80" s="136">
        <f t="shared" si="8"/>
        <v>91.683424423561718</v>
      </c>
      <c r="K80" s="136">
        <f t="shared" si="9"/>
        <v>93.658581401570402</v>
      </c>
      <c r="L80" s="135">
        <f t="shared" si="10"/>
        <v>4.5396560573837013</v>
      </c>
    </row>
    <row r="81" spans="1:12" customFormat="1">
      <c r="A81" s="68">
        <f t="shared" si="11"/>
        <v>1906</v>
      </c>
      <c r="C81" s="70">
        <f>'GDP(I) and productivity'!Q70</f>
        <v>89.382627110371544</v>
      </c>
      <c r="D81" s="136">
        <f t="shared" ref="D81:D95" si="12">C81</f>
        <v>89.382627110371544</v>
      </c>
      <c r="E81" s="70"/>
      <c r="F81" s="70"/>
      <c r="G81" s="70"/>
      <c r="H81" s="69">
        <v>18512.704847216995</v>
      </c>
      <c r="I81" s="70">
        <v>2943.4901050449475</v>
      </c>
      <c r="J81" s="136">
        <f t="shared" si="8"/>
        <v>93.732651783573061</v>
      </c>
      <c r="K81" s="136">
        <f t="shared" si="9"/>
        <v>95.359114897073809</v>
      </c>
      <c r="L81" s="135">
        <f t="shared" si="10"/>
        <v>4.557649921573816</v>
      </c>
    </row>
    <row r="82" spans="1:12" customFormat="1">
      <c r="A82" s="68">
        <f t="shared" si="11"/>
        <v>1907</v>
      </c>
      <c r="C82" s="70">
        <f>'GDP(I) and productivity'!Q71</f>
        <v>91.349934114287635</v>
      </c>
      <c r="D82" s="136">
        <f t="shared" si="12"/>
        <v>91.349934114287635</v>
      </c>
      <c r="E82" s="70"/>
      <c r="F82" s="70"/>
      <c r="G82" s="70"/>
      <c r="H82" s="69">
        <v>18825.870737320725</v>
      </c>
      <c r="I82" s="70">
        <v>2942.4487762227836</v>
      </c>
      <c r="J82" s="136">
        <f t="shared" si="8"/>
        <v>95.284537435111687</v>
      </c>
      <c r="K82" s="136">
        <f t="shared" si="9"/>
        <v>95.870680147339243</v>
      </c>
      <c r="L82" s="135">
        <f t="shared" si="10"/>
        <v>4.5630002015389586</v>
      </c>
    </row>
    <row r="83" spans="1:12" customFormat="1">
      <c r="A83" s="68">
        <f t="shared" si="11"/>
        <v>1908</v>
      </c>
      <c r="C83" s="70">
        <f>'GDP(I) and productivity'!Q72</f>
        <v>86.865441732054521</v>
      </c>
      <c r="D83" s="136">
        <f t="shared" si="12"/>
        <v>86.865441732054521</v>
      </c>
      <c r="E83" s="70"/>
      <c r="F83" s="70"/>
      <c r="G83" s="70"/>
      <c r="H83" s="69">
        <v>18458.591341376472</v>
      </c>
      <c r="I83" s="70">
        <v>2934.3647095368133</v>
      </c>
      <c r="J83" s="136">
        <f t="shared" si="8"/>
        <v>93.16892667807717</v>
      </c>
      <c r="K83" s="136">
        <f t="shared" si="9"/>
        <v>93.234348434856571</v>
      </c>
      <c r="L83" s="135">
        <f t="shared" si="10"/>
        <v>4.5351161992337321</v>
      </c>
    </row>
    <row r="84" spans="1:12" customFormat="1">
      <c r="A84" s="68">
        <f t="shared" si="11"/>
        <v>1909</v>
      </c>
      <c r="C84" s="70">
        <f>'GDP(I) and productivity'!Q73</f>
        <v>89.184755026947443</v>
      </c>
      <c r="D84" s="136">
        <f t="shared" si="12"/>
        <v>89.184755026947443</v>
      </c>
      <c r="E84" s="70"/>
      <c r="F84" s="70"/>
      <c r="G84" s="70"/>
      <c r="H84" s="69">
        <v>18540.385888464894</v>
      </c>
      <c r="I84" s="70">
        <v>2929.0740466009802</v>
      </c>
      <c r="J84" s="136">
        <f t="shared" si="8"/>
        <v>93.41305299284636</v>
      </c>
      <c r="K84" s="136">
        <f t="shared" si="9"/>
        <v>95.473546971831951</v>
      </c>
      <c r="L84" s="135">
        <f t="shared" si="10"/>
        <v>4.5588492140571164</v>
      </c>
    </row>
    <row r="85" spans="1:12" customFormat="1">
      <c r="A85" s="68">
        <f t="shared" si="11"/>
        <v>1910</v>
      </c>
      <c r="C85" s="70">
        <f>'GDP(I) and productivity'!Q74</f>
        <v>92.220826915841002</v>
      </c>
      <c r="D85" s="136">
        <f t="shared" si="12"/>
        <v>92.220826915841002</v>
      </c>
      <c r="E85" s="70"/>
      <c r="F85" s="70"/>
      <c r="G85" s="70"/>
      <c r="H85" s="69">
        <v>19045.305903410655</v>
      </c>
      <c r="I85" s="70">
        <v>2925.9463998143069</v>
      </c>
      <c r="J85" s="136">
        <f t="shared" si="8"/>
        <v>95.854557166769595</v>
      </c>
      <c r="K85" s="136">
        <f t="shared" si="9"/>
        <v>96.209121028427944</v>
      </c>
      <c r="L85" s="135">
        <f t="shared" si="10"/>
        <v>4.5665241663624965</v>
      </c>
    </row>
    <row r="86" spans="1:12" customFormat="1">
      <c r="A86" s="68">
        <f t="shared" si="11"/>
        <v>1911</v>
      </c>
      <c r="C86" s="70">
        <f>'GDP(I) and productivity'!Q75</f>
        <v>94.67501536128816</v>
      </c>
      <c r="D86" s="136">
        <f t="shared" si="12"/>
        <v>94.67501536128816</v>
      </c>
      <c r="E86" s="70"/>
      <c r="F86" s="70"/>
      <c r="G86" s="70"/>
      <c r="H86" s="69">
        <v>19425.849999999999</v>
      </c>
      <c r="I86" s="70">
        <v>2925.8450044135975</v>
      </c>
      <c r="J86" s="136">
        <f t="shared" si="8"/>
        <v>97.766438160883652</v>
      </c>
      <c r="K86" s="136">
        <f t="shared" si="9"/>
        <v>96.837950877878697</v>
      </c>
      <c r="L86" s="135">
        <f t="shared" si="10"/>
        <v>4.5730389719727782</v>
      </c>
    </row>
    <row r="87" spans="1:12" customFormat="1">
      <c r="A87" s="68">
        <f t="shared" si="11"/>
        <v>1912</v>
      </c>
      <c r="C87" s="70">
        <f>'GDP(I) and productivity'!Q76</f>
        <v>96.656406945001919</v>
      </c>
      <c r="D87" s="136">
        <f t="shared" si="12"/>
        <v>96.656406945001919</v>
      </c>
      <c r="E87" s="70"/>
      <c r="F87" s="70"/>
      <c r="G87" s="70"/>
      <c r="H87" s="69">
        <v>19745.887110346019</v>
      </c>
      <c r="I87" s="70">
        <v>2909.7706892134161</v>
      </c>
      <c r="J87" s="136">
        <f t="shared" si="8"/>
        <v>98.831152776742329</v>
      </c>
      <c r="K87" s="136">
        <f t="shared" si="9"/>
        <v>97.799534083495814</v>
      </c>
      <c r="L87" s="135">
        <f t="shared" si="10"/>
        <v>4.5829198130569884</v>
      </c>
    </row>
    <row r="88" spans="1:12" customFormat="1">
      <c r="A88" s="68">
        <f t="shared" si="11"/>
        <v>1913</v>
      </c>
      <c r="C88" s="70">
        <f>'GDP(I) and productivity'!Q77</f>
        <v>100</v>
      </c>
      <c r="D88" s="136">
        <f t="shared" si="12"/>
        <v>100</v>
      </c>
      <c r="E88" s="70"/>
      <c r="F88" s="70"/>
      <c r="G88" s="70"/>
      <c r="H88" s="69">
        <v>19989.236486841775</v>
      </c>
      <c r="I88" s="70">
        <v>2908.3411456654135</v>
      </c>
      <c r="J88" s="136">
        <v>100</v>
      </c>
      <c r="K88" s="136">
        <f>100*D88/J88</f>
        <v>100</v>
      </c>
      <c r="L88" s="135">
        <f t="shared" si="10"/>
        <v>4.6051701859880918</v>
      </c>
    </row>
    <row r="89" spans="1:12" customFormat="1">
      <c r="A89" s="68">
        <f t="shared" si="11"/>
        <v>1914</v>
      </c>
      <c r="C89" s="70">
        <f>'GDP(I) and productivity'!Q78</f>
        <v>102.78330960889893</v>
      </c>
      <c r="D89" s="136">
        <f t="shared" si="12"/>
        <v>102.78330960889893</v>
      </c>
      <c r="E89" s="70"/>
      <c r="F89" s="70"/>
      <c r="G89" s="70"/>
      <c r="H89" s="69">
        <v>20250</v>
      </c>
      <c r="I89" s="70">
        <v>2899.4393404759921</v>
      </c>
      <c r="J89" s="136">
        <f t="shared" si="8"/>
        <v>108.27633557698665</v>
      </c>
      <c r="K89" s="136">
        <f t="shared" ref="K89:K95" si="13">100*D89/J89</f>
        <v>94.926845336225782</v>
      </c>
      <c r="L89" s="135">
        <f t="shared" si="10"/>
        <v>4.5531065458680837</v>
      </c>
    </row>
    <row r="90" spans="1:12" customFormat="1">
      <c r="A90" s="68">
        <f t="shared" si="11"/>
        <v>1915</v>
      </c>
      <c r="C90" s="70">
        <f>'GDP(I) and productivity'!Q79</f>
        <v>105.49755110234376</v>
      </c>
      <c r="D90" s="136">
        <f t="shared" si="12"/>
        <v>105.49755110234376</v>
      </c>
      <c r="E90" s="70"/>
      <c r="F90" s="70"/>
      <c r="G90" s="70"/>
      <c r="H90" s="69">
        <v>20890</v>
      </c>
      <c r="I90" s="70">
        <v>2899.6719023933701</v>
      </c>
      <c r="J90" s="136">
        <f t="shared" si="8"/>
        <v>111.7073617266681</v>
      </c>
      <c r="K90" s="136">
        <f t="shared" si="13"/>
        <v>94.441001444901332</v>
      </c>
      <c r="L90" s="135">
        <f t="shared" si="10"/>
        <v>4.5479753161943526</v>
      </c>
    </row>
    <row r="91" spans="1:12" customFormat="1">
      <c r="A91" s="68">
        <f t="shared" si="11"/>
        <v>1916</v>
      </c>
      <c r="C91" s="70">
        <f>'GDP(I) and productivity'!Q80</f>
        <v>108.81530752271185</v>
      </c>
      <c r="D91" s="136">
        <f t="shared" si="12"/>
        <v>108.81530752271185</v>
      </c>
      <c r="E91" s="70"/>
      <c r="F91" s="70"/>
      <c r="G91" s="70"/>
      <c r="H91" s="69">
        <v>21200</v>
      </c>
      <c r="I91" s="70">
        <v>2897.2706124501997</v>
      </c>
      <c r="J91" s="136">
        <f t="shared" si="8"/>
        <v>113.27117792872525</v>
      </c>
      <c r="K91" s="136">
        <f t="shared" si="13"/>
        <v>96.066192223394012</v>
      </c>
      <c r="L91" s="135">
        <f t="shared" si="10"/>
        <v>4.565037456197337</v>
      </c>
    </row>
    <row r="92" spans="1:12" customFormat="1">
      <c r="A92" s="68">
        <f t="shared" si="11"/>
        <v>1917</v>
      </c>
      <c r="C92" s="70">
        <f>'GDP(I) and productivity'!Q81</f>
        <v>109.09186815074327</v>
      </c>
      <c r="D92" s="136">
        <f t="shared" si="12"/>
        <v>109.09186815074327</v>
      </c>
      <c r="E92" s="70"/>
      <c r="F92" s="70"/>
      <c r="G92" s="70"/>
      <c r="H92" s="69">
        <v>21350</v>
      </c>
      <c r="I92" s="70">
        <v>2893.4178833007823</v>
      </c>
      <c r="J92" s="136">
        <f t="shared" si="8"/>
        <v>113.92093357968818</v>
      </c>
      <c r="K92" s="136">
        <f t="shared" si="13"/>
        <v>95.761037697635302</v>
      </c>
      <c r="L92" s="135">
        <f t="shared" si="10"/>
        <v>4.5618558976324755</v>
      </c>
    </row>
    <row r="93" spans="1:12" customFormat="1">
      <c r="A93" s="68">
        <f t="shared" si="11"/>
        <v>1918</v>
      </c>
      <c r="C93" s="70">
        <f>'GDP(I) and productivity'!Q82</f>
        <v>113.26249358745268</v>
      </c>
      <c r="D93" s="136">
        <f t="shared" si="12"/>
        <v>113.26249358745268</v>
      </c>
      <c r="E93" s="70"/>
      <c r="F93" s="70"/>
      <c r="G93" s="70"/>
      <c r="H93" s="69">
        <v>21490</v>
      </c>
      <c r="I93" s="70">
        <v>2890.6982536909813</v>
      </c>
      <c r="J93" s="136">
        <f t="shared" si="8"/>
        <v>114.56017547658575</v>
      </c>
      <c r="K93" s="136">
        <f t="shared" si="13"/>
        <v>98.867248689403155</v>
      </c>
      <c r="L93" s="135">
        <f t="shared" si="10"/>
        <v>4.5937780279644809</v>
      </c>
    </row>
    <row r="94" spans="1:12" customFormat="1">
      <c r="A94" s="68">
        <f t="shared" si="11"/>
        <v>1919</v>
      </c>
      <c r="C94" s="70">
        <f>'GDP(I) and productivity'!Q83</f>
        <v>101.50117734544847</v>
      </c>
      <c r="D94" s="136">
        <f t="shared" si="12"/>
        <v>101.50117734544847</v>
      </c>
      <c r="E94" s="70"/>
      <c r="F94" s="70"/>
      <c r="G94" s="70"/>
      <c r="H94" s="69">
        <v>21160</v>
      </c>
      <c r="I94" s="70">
        <v>2617.9990210715337</v>
      </c>
      <c r="J94" s="136">
        <f>J95*(H94*I94)/(H95*I95)</f>
        <v>102.15970679273178</v>
      </c>
      <c r="K94" s="136">
        <f t="shared" si="13"/>
        <v>99.355392191346652</v>
      </c>
      <c r="L94" s="135">
        <f t="shared" si="10"/>
        <v>4.5987032422240182</v>
      </c>
    </row>
    <row r="95" spans="1:12" customFormat="1">
      <c r="A95" s="68">
        <f t="shared" si="11"/>
        <v>1920</v>
      </c>
      <c r="C95" s="70">
        <f>'GDP(I) and productivity'!Q84</f>
        <v>93.619688398174603</v>
      </c>
      <c r="D95" s="136">
        <f t="shared" si="12"/>
        <v>93.619688398174603</v>
      </c>
      <c r="E95" s="70"/>
      <c r="F95" s="70"/>
      <c r="G95" s="70"/>
      <c r="H95" s="69">
        <v>21570</v>
      </c>
      <c r="I95" s="70">
        <v>2513.9426169287281</v>
      </c>
      <c r="J95" s="136">
        <f>100</f>
        <v>100</v>
      </c>
      <c r="K95" s="136">
        <f t="shared" si="13"/>
        <v>93.619688398174603</v>
      </c>
      <c r="L95" s="135">
        <f t="shared" si="10"/>
        <v>4.5392407074982444</v>
      </c>
    </row>
  </sheetData>
  <mergeCells count="1">
    <mergeCell ref="K3:L3"/>
  </mergeCells>
  <hyperlinks>
    <hyperlink ref="A1" location="'Front page'!A1" display="Front page"/>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Y93"/>
  <sheetViews>
    <sheetView zoomScale="80" zoomScaleNormal="80" workbookViewId="0">
      <pane xSplit="1" ySplit="5" topLeftCell="B6" activePane="bottomRight" state="frozen"/>
      <selection activeCell="G15" sqref="G15"/>
      <selection pane="topRight" activeCell="G15" sqref="G15"/>
      <selection pane="bottomLeft" activeCell="G15" sqref="G15"/>
      <selection pane="bottomRight"/>
    </sheetView>
  </sheetViews>
  <sheetFormatPr defaultRowHeight="15"/>
  <cols>
    <col min="1" max="1" width="15.28515625" style="68" customWidth="1"/>
    <col min="2" max="2" width="15" style="49" customWidth="1"/>
    <col min="3" max="3" width="10.85546875" style="49" customWidth="1"/>
    <col min="4" max="4" width="14.5703125" style="49" customWidth="1"/>
    <col min="5" max="5" width="9.140625" style="49" customWidth="1"/>
    <col min="6" max="7" width="14.5703125" style="49" customWidth="1"/>
    <col min="8" max="8" width="19.5703125" style="49" customWidth="1"/>
    <col min="9" max="9" width="9.140625" style="49" customWidth="1"/>
    <col min="10" max="10" width="19.7109375" style="20" customWidth="1"/>
    <col min="11" max="11" width="14.5703125" style="20" customWidth="1"/>
    <col min="12" max="12" width="14.140625" style="122" customWidth="1"/>
    <col min="13" max="15" width="11.85546875" style="122" customWidth="1"/>
    <col min="16" max="16" width="11.140625" style="73" customWidth="1"/>
    <col min="17" max="17" width="13.42578125" style="73" customWidth="1"/>
    <col min="18" max="18" width="14.85546875" style="73" customWidth="1"/>
    <col min="19" max="19" width="9.140625" style="68"/>
    <col min="20" max="20" width="17.28515625" style="68" customWidth="1"/>
    <col min="21" max="21" width="9.140625" style="68"/>
    <col min="22" max="23" width="17.5703125" style="68" customWidth="1"/>
    <col min="24" max="24" width="9.140625" style="68"/>
    <col min="25" max="25" width="14.5703125" style="68" customWidth="1"/>
    <col min="26" max="30" width="9.140625" style="68"/>
    <col min="31" max="32" width="14.5703125" style="68" customWidth="1"/>
    <col min="33" max="33" width="9.5703125" style="68" bestFit="1" customWidth="1"/>
    <col min="34" max="40" width="9.140625" style="68"/>
    <col min="41" max="41" width="14.85546875" style="68" customWidth="1"/>
    <col min="42" max="42" width="18.5703125" style="68" customWidth="1"/>
    <col min="43" max="43" width="9.140625" style="68"/>
    <col min="44" max="44" width="22.85546875" style="68" customWidth="1"/>
    <col min="45" max="47" width="14.140625" style="68" customWidth="1"/>
    <col min="48" max="16384" width="9.140625" style="68"/>
  </cols>
  <sheetData>
    <row r="1" spans="1:42" s="12" customFormat="1" ht="18.75">
      <c r="A1" s="230" t="s">
        <v>348</v>
      </c>
      <c r="B1" s="199" t="s">
        <v>342</v>
      </c>
    </row>
    <row r="2" spans="1:42" s="12" customFormat="1" ht="18.75">
      <c r="B2" s="196"/>
    </row>
    <row r="3" spans="1:42">
      <c r="B3" s="54" t="s">
        <v>311</v>
      </c>
      <c r="J3" s="152" t="s">
        <v>312</v>
      </c>
      <c r="L3" s="123" t="s">
        <v>313</v>
      </c>
      <c r="P3" s="269" t="s">
        <v>314</v>
      </c>
      <c r="Q3" s="269"/>
      <c r="R3" s="269"/>
    </row>
    <row r="4" spans="1:42">
      <c r="B4" s="49" t="s">
        <v>341</v>
      </c>
      <c r="E4" s="49">
        <f>INDEX(LINEST(B45:B88,D45:D88,TRUE,FALSE),1)</f>
        <v>0.85431971566976506</v>
      </c>
      <c r="F4" s="200">
        <f>INDEX(LINEST(B45:B88,D45:D88,TRUE,FALSE),2)</f>
        <v>2.5233221788838902</v>
      </c>
      <c r="H4" s="49">
        <f>INDEX(LINEST(D30:D83,H30:H83,TRUE,FALSE),1)</f>
        <v>0.40516060375895829</v>
      </c>
      <c r="I4" s="49">
        <f>INDEX(LINEST(D30:D83,H30:H83,TRUE,FALSE),2)</f>
        <v>1.0674345756622223</v>
      </c>
      <c r="L4" s="161">
        <f>INDEX(LINEST(B23:B45,O23:O45,TRUE,FALSE),1)</f>
        <v>1.0833316887787106</v>
      </c>
      <c r="M4" s="161">
        <f>INDEX(LINEST(B23:B45,O23:O45,TRUE,FALSE),2)</f>
        <v>-0.49056881078572001</v>
      </c>
      <c r="P4" s="201"/>
      <c r="Q4" s="201"/>
      <c r="R4" s="201"/>
    </row>
    <row r="5" spans="1:42" s="74" customFormat="1" ht="75">
      <c r="B5" s="50" t="s">
        <v>353</v>
      </c>
      <c r="C5" s="50" t="s">
        <v>315</v>
      </c>
      <c r="D5" s="50" t="s">
        <v>356</v>
      </c>
      <c r="E5" s="50" t="s">
        <v>315</v>
      </c>
      <c r="F5" s="50" t="s">
        <v>355</v>
      </c>
      <c r="G5" s="50"/>
      <c r="H5" s="50" t="s">
        <v>354</v>
      </c>
      <c r="I5" s="50"/>
      <c r="J5" s="153" t="s">
        <v>357</v>
      </c>
      <c r="K5" s="153"/>
      <c r="L5" s="109" t="s">
        <v>316</v>
      </c>
      <c r="M5" s="109" t="s">
        <v>317</v>
      </c>
      <c r="N5" s="109" t="s">
        <v>318</v>
      </c>
      <c r="O5" s="109"/>
      <c r="P5" s="47" t="s">
        <v>317</v>
      </c>
      <c r="Q5" s="47" t="s">
        <v>319</v>
      </c>
      <c r="R5" s="47" t="s">
        <v>320</v>
      </c>
    </row>
    <row r="6" spans="1:42">
      <c r="A6" s="68">
        <v>1831</v>
      </c>
      <c r="B6" s="207">
        <f t="shared" ref="B6:B43" si="0">$F$4+$E$4*(D6)</f>
        <v>5.442845394522589</v>
      </c>
      <c r="C6" s="203"/>
      <c r="D6" s="208">
        <f t="shared" ref="D6:D25" si="1">I$4+$H$4*H6</f>
        <v>3.4173660774641803</v>
      </c>
      <c r="H6" s="52">
        <v>5.8</v>
      </c>
      <c r="L6" s="209">
        <f t="shared" ref="L6:L21" si="2">$M$4+$L$4*B6</f>
        <v>5.4058380822238634</v>
      </c>
      <c r="M6" s="204"/>
      <c r="N6" s="204"/>
      <c r="O6" s="204"/>
      <c r="Q6" s="205"/>
      <c r="R6" s="205">
        <f t="shared" ref="R6:R43" si="3">0.972+0.603*1.21*L6</f>
        <v>4.9162616399329977</v>
      </c>
      <c r="T6" s="206"/>
      <c r="V6" s="71"/>
      <c r="W6" s="71"/>
      <c r="AN6" s="30"/>
      <c r="AO6" s="202"/>
      <c r="AP6" s="70"/>
    </row>
    <row r="7" spans="1:42">
      <c r="A7" s="68">
        <f t="shared" ref="A7:A30" si="4">A6+1</f>
        <v>1832</v>
      </c>
      <c r="B7" s="207">
        <f t="shared" si="0"/>
        <v>5.8928230938677153</v>
      </c>
      <c r="C7" s="203"/>
      <c r="D7" s="208">
        <f t="shared" si="1"/>
        <v>3.9440748623508259</v>
      </c>
      <c r="H7" s="52">
        <v>7.1</v>
      </c>
      <c r="L7" s="209">
        <f t="shared" si="2"/>
        <v>5.8933131831681784</v>
      </c>
      <c r="M7" s="204"/>
      <c r="N7" s="204"/>
      <c r="O7" s="204"/>
      <c r="Q7" s="205"/>
      <c r="R7" s="205">
        <f t="shared" si="3"/>
        <v>5.2719380978349974</v>
      </c>
      <c r="T7" s="206"/>
      <c r="V7" s="71"/>
      <c r="W7" s="71"/>
      <c r="AN7" s="30"/>
      <c r="AO7" s="202"/>
      <c r="AP7" s="70"/>
    </row>
    <row r="8" spans="1:42">
      <c r="A8" s="68">
        <f t="shared" si="4"/>
        <v>1833</v>
      </c>
      <c r="B8" s="207">
        <f t="shared" si="0"/>
        <v>6.2389597856716588</v>
      </c>
      <c r="C8" s="203"/>
      <c r="D8" s="208">
        <f t="shared" si="1"/>
        <v>4.3492354661097838</v>
      </c>
      <c r="H8" s="52">
        <v>8.1</v>
      </c>
      <c r="L8" s="209">
        <f t="shared" si="2"/>
        <v>6.2682940300484198</v>
      </c>
      <c r="M8" s="204"/>
      <c r="N8" s="204"/>
      <c r="O8" s="204"/>
      <c r="Q8" s="205"/>
      <c r="R8" s="205">
        <f t="shared" si="3"/>
        <v>5.5455353731442276</v>
      </c>
      <c r="T8" s="206"/>
      <c r="V8" s="71"/>
      <c r="W8" s="71"/>
      <c r="AN8" s="30"/>
      <c r="AO8" s="202"/>
      <c r="AP8" s="70"/>
    </row>
    <row r="9" spans="1:42">
      <c r="A9" s="68">
        <f t="shared" si="4"/>
        <v>1834</v>
      </c>
      <c r="B9" s="207">
        <f t="shared" si="0"/>
        <v>5.5813000712441667</v>
      </c>
      <c r="C9" s="203"/>
      <c r="D9" s="208">
        <f t="shared" si="1"/>
        <v>3.5794303189677636</v>
      </c>
      <c r="H9" s="52">
        <v>6.2</v>
      </c>
      <c r="L9" s="209">
        <f t="shared" si="2"/>
        <v>5.555830420975961</v>
      </c>
      <c r="M9" s="204"/>
      <c r="N9" s="204"/>
      <c r="O9" s="204"/>
      <c r="Q9" s="205"/>
      <c r="R9" s="205">
        <f t="shared" si="3"/>
        <v>5.0257005500566905</v>
      </c>
      <c r="T9" s="206"/>
      <c r="V9" s="71"/>
      <c r="W9" s="71"/>
      <c r="AN9" s="30"/>
      <c r="AO9" s="202"/>
      <c r="AP9" s="70"/>
    </row>
    <row r="10" spans="1:42">
      <c r="A10" s="68">
        <f t="shared" si="4"/>
        <v>1835</v>
      </c>
      <c r="B10" s="207">
        <f t="shared" si="0"/>
        <v>5.3043907178010121</v>
      </c>
      <c r="C10" s="203"/>
      <c r="D10" s="208">
        <f t="shared" si="1"/>
        <v>3.2553018359605974</v>
      </c>
      <c r="H10" s="52">
        <v>5.4</v>
      </c>
      <c r="L10" s="209">
        <f t="shared" si="2"/>
        <v>5.2558457434717676</v>
      </c>
      <c r="M10" s="204"/>
      <c r="N10" s="204"/>
      <c r="O10" s="204"/>
      <c r="Q10" s="205"/>
      <c r="R10" s="205">
        <f t="shared" si="3"/>
        <v>4.8068227298093058</v>
      </c>
      <c r="T10" s="206"/>
      <c r="V10" s="71"/>
      <c r="W10" s="71"/>
      <c r="AN10" s="30"/>
      <c r="AO10" s="202"/>
      <c r="AP10" s="70"/>
    </row>
    <row r="11" spans="1:42">
      <c r="A11" s="68">
        <f t="shared" si="4"/>
        <v>1836</v>
      </c>
      <c r="B11" s="207">
        <f t="shared" si="0"/>
        <v>5.1659360410794335</v>
      </c>
      <c r="C11" s="203"/>
      <c r="D11" s="208">
        <f t="shared" si="1"/>
        <v>3.0932375944570136</v>
      </c>
      <c r="H11" s="52">
        <v>5</v>
      </c>
      <c r="L11" s="209">
        <f t="shared" si="2"/>
        <v>5.1058534047196691</v>
      </c>
      <c r="M11" s="204"/>
      <c r="N11" s="204"/>
      <c r="O11" s="204"/>
      <c r="Q11" s="205"/>
      <c r="R11" s="205">
        <f t="shared" si="3"/>
        <v>4.6973838196856121</v>
      </c>
      <c r="T11" s="206"/>
      <c r="V11" s="71"/>
      <c r="W11" s="71"/>
      <c r="AN11" s="30"/>
      <c r="AO11" s="202"/>
      <c r="AP11" s="70"/>
    </row>
    <row r="12" spans="1:42">
      <c r="A12" s="68">
        <f t="shared" si="4"/>
        <v>1837</v>
      </c>
      <c r="B12" s="207">
        <f t="shared" si="0"/>
        <v>7.7273475604286164</v>
      </c>
      <c r="C12" s="203"/>
      <c r="D12" s="208">
        <f t="shared" si="1"/>
        <v>6.091426062273305</v>
      </c>
      <c r="H12" s="52">
        <v>12.4</v>
      </c>
      <c r="L12" s="209">
        <f t="shared" si="2"/>
        <v>7.8807116716334624</v>
      </c>
      <c r="M12" s="204"/>
      <c r="N12" s="204"/>
      <c r="O12" s="204"/>
      <c r="Q12" s="205"/>
      <c r="R12" s="205">
        <f t="shared" si="3"/>
        <v>6.7220036569739232</v>
      </c>
      <c r="T12" s="206"/>
      <c r="V12" s="71"/>
      <c r="W12" s="71"/>
      <c r="AN12" s="30"/>
      <c r="AO12" s="202"/>
      <c r="AP12" s="70"/>
    </row>
    <row r="13" spans="1:42">
      <c r="A13" s="68">
        <f t="shared" si="4"/>
        <v>1838</v>
      </c>
      <c r="B13" s="207">
        <f t="shared" si="0"/>
        <v>7.0696878460011243</v>
      </c>
      <c r="C13" s="203"/>
      <c r="D13" s="208">
        <f t="shared" si="1"/>
        <v>5.3216209151312848</v>
      </c>
      <c r="H13" s="52">
        <v>10.5</v>
      </c>
      <c r="L13" s="209">
        <f t="shared" si="2"/>
        <v>7.1682480625610028</v>
      </c>
      <c r="M13" s="204"/>
      <c r="N13" s="204"/>
      <c r="O13" s="204"/>
      <c r="Q13" s="205"/>
      <c r="R13" s="205">
        <f t="shared" si="3"/>
        <v>6.2021688338863843</v>
      </c>
      <c r="T13" s="206"/>
      <c r="V13" s="71"/>
      <c r="W13" s="71"/>
      <c r="AN13" s="30"/>
      <c r="AO13" s="202"/>
      <c r="AP13" s="70"/>
    </row>
    <row r="14" spans="1:42">
      <c r="A14" s="68">
        <f t="shared" si="4"/>
        <v>1839</v>
      </c>
      <c r="B14" s="207">
        <f t="shared" si="0"/>
        <v>7.27736986108349</v>
      </c>
      <c r="C14" s="203"/>
      <c r="D14" s="208">
        <f t="shared" si="1"/>
        <v>5.5647172773866593</v>
      </c>
      <c r="H14" s="52">
        <v>11.1</v>
      </c>
      <c r="L14" s="209">
        <f t="shared" si="2"/>
        <v>7.3932365706891474</v>
      </c>
      <c r="M14" s="204"/>
      <c r="N14" s="204"/>
      <c r="O14" s="204"/>
      <c r="Q14" s="205"/>
      <c r="R14" s="205">
        <f t="shared" si="3"/>
        <v>6.3663271990719235</v>
      </c>
      <c r="T14" s="206"/>
      <c r="V14" s="71"/>
      <c r="W14" s="71"/>
      <c r="AN14" s="30"/>
      <c r="AO14" s="202"/>
      <c r="AP14" s="70"/>
    </row>
    <row r="15" spans="1:42">
      <c r="A15" s="68">
        <f t="shared" si="4"/>
        <v>1840</v>
      </c>
      <c r="B15" s="207">
        <f t="shared" si="0"/>
        <v>8.5580756207580819</v>
      </c>
      <c r="C15" s="203"/>
      <c r="D15" s="208">
        <f t="shared" si="1"/>
        <v>7.063811511294805</v>
      </c>
      <c r="H15" s="52">
        <v>14.8</v>
      </c>
      <c r="L15" s="209">
        <f t="shared" si="2"/>
        <v>8.7806657041460454</v>
      </c>
      <c r="M15" s="204"/>
      <c r="N15" s="204"/>
      <c r="O15" s="204"/>
      <c r="Q15" s="205"/>
      <c r="R15" s="205">
        <f t="shared" si="3"/>
        <v>7.3786371177160799</v>
      </c>
      <c r="T15" s="206"/>
      <c r="V15" s="71"/>
      <c r="W15" s="71"/>
      <c r="AN15" s="30"/>
      <c r="AO15" s="202"/>
      <c r="AP15" s="70"/>
    </row>
    <row r="16" spans="1:42">
      <c r="A16" s="68">
        <f t="shared" si="4"/>
        <v>1841</v>
      </c>
      <c r="B16" s="207">
        <f t="shared" si="0"/>
        <v>9.8387813804326729</v>
      </c>
      <c r="C16" s="203"/>
      <c r="D16" s="208">
        <f t="shared" si="1"/>
        <v>8.5629057452029507</v>
      </c>
      <c r="H16" s="52">
        <v>18.5</v>
      </c>
      <c r="L16" s="209">
        <f t="shared" si="2"/>
        <v>10.16809483760294</v>
      </c>
      <c r="M16" s="204"/>
      <c r="N16" s="204"/>
      <c r="O16" s="204"/>
      <c r="Q16" s="205"/>
      <c r="R16" s="205">
        <f t="shared" si="3"/>
        <v>8.3909470363602328</v>
      </c>
      <c r="T16" s="206"/>
      <c r="V16" s="71"/>
      <c r="W16" s="71"/>
      <c r="AN16" s="30"/>
      <c r="AO16" s="202"/>
      <c r="AP16" s="70"/>
    </row>
    <row r="17" spans="1:51">
      <c r="A17" s="68">
        <f t="shared" si="4"/>
        <v>1842</v>
      </c>
      <c r="B17" s="207">
        <f t="shared" si="0"/>
        <v>7.2427561919030961</v>
      </c>
      <c r="C17" s="203"/>
      <c r="D17" s="208">
        <f t="shared" si="1"/>
        <v>5.5242012170107637</v>
      </c>
      <c r="H17" s="52">
        <v>11</v>
      </c>
      <c r="L17" s="209">
        <f t="shared" si="2"/>
        <v>7.3557384860011235</v>
      </c>
      <c r="M17" s="204"/>
      <c r="N17" s="204"/>
      <c r="O17" s="204"/>
      <c r="Q17" s="205"/>
      <c r="R17" s="205">
        <f t="shared" si="3"/>
        <v>6.3389674715410003</v>
      </c>
      <c r="T17" s="206"/>
      <c r="V17" s="71"/>
      <c r="W17" s="71"/>
      <c r="AN17" s="30"/>
      <c r="AO17" s="202"/>
      <c r="AP17" s="70"/>
    </row>
    <row r="18" spans="1:51">
      <c r="A18" s="68">
        <f t="shared" si="4"/>
        <v>1843</v>
      </c>
      <c r="B18" s="207">
        <f t="shared" si="0"/>
        <v>5.9966641014088991</v>
      </c>
      <c r="C18" s="203"/>
      <c r="D18" s="208">
        <f t="shared" si="1"/>
        <v>4.0656230434785137</v>
      </c>
      <c r="H18" s="52">
        <v>7.4</v>
      </c>
      <c r="L18" s="209">
        <f t="shared" si="2"/>
        <v>6.0058074372322512</v>
      </c>
      <c r="M18" s="204"/>
      <c r="N18" s="204"/>
      <c r="O18" s="204"/>
      <c r="Q18" s="205"/>
      <c r="R18" s="205">
        <f t="shared" si="3"/>
        <v>5.354017280427767</v>
      </c>
      <c r="T18" s="206"/>
      <c r="V18" s="71"/>
      <c r="W18" s="71"/>
      <c r="AN18" s="30"/>
      <c r="AO18" s="202"/>
      <c r="AP18" s="70"/>
    </row>
    <row r="19" spans="1:51">
      <c r="A19" s="68">
        <f t="shared" si="4"/>
        <v>1844</v>
      </c>
      <c r="B19" s="207">
        <f t="shared" si="0"/>
        <v>5.2005497102598284</v>
      </c>
      <c r="C19" s="203"/>
      <c r="D19" s="208">
        <f t="shared" si="1"/>
        <v>3.1337536548329097</v>
      </c>
      <c r="H19" s="52">
        <v>5.0999999999999996</v>
      </c>
      <c r="L19" s="209">
        <f t="shared" si="2"/>
        <v>5.1433514894076939</v>
      </c>
      <c r="M19" s="204"/>
      <c r="N19" s="204"/>
      <c r="O19" s="204"/>
      <c r="Q19" s="205"/>
      <c r="R19" s="205">
        <f t="shared" si="3"/>
        <v>4.7247435472165353</v>
      </c>
      <c r="T19" s="206"/>
      <c r="V19" s="71"/>
      <c r="W19" s="71"/>
      <c r="AN19" s="30"/>
      <c r="AO19" s="202"/>
      <c r="AP19" s="70"/>
    </row>
    <row r="20" spans="1:51">
      <c r="A20" s="68">
        <f t="shared" si="4"/>
        <v>1845</v>
      </c>
      <c r="B20" s="207">
        <f t="shared" si="0"/>
        <v>4.7851856800950969</v>
      </c>
      <c r="C20" s="203"/>
      <c r="D20" s="208">
        <f t="shared" si="1"/>
        <v>2.6475609303221597</v>
      </c>
      <c r="H20" s="52">
        <v>3.9</v>
      </c>
      <c r="J20" s="210"/>
      <c r="K20" s="210"/>
      <c r="L20" s="209">
        <f t="shared" si="2"/>
        <v>4.6933744731514038</v>
      </c>
      <c r="M20" s="204"/>
      <c r="N20" s="204"/>
      <c r="O20" s="204"/>
      <c r="Q20" s="205"/>
      <c r="R20" s="205">
        <f t="shared" si="3"/>
        <v>4.3964268168454588</v>
      </c>
      <c r="T20" s="206"/>
      <c r="V20" s="71"/>
      <c r="W20" s="71"/>
      <c r="AN20" s="30"/>
      <c r="AO20" s="202"/>
      <c r="AP20" s="70"/>
    </row>
    <row r="21" spans="1:51">
      <c r="A21" s="68">
        <f t="shared" si="4"/>
        <v>1846</v>
      </c>
      <c r="B21" s="207">
        <f t="shared" si="0"/>
        <v>10.115690733875827</v>
      </c>
      <c r="C21" s="203"/>
      <c r="D21" s="208">
        <f t="shared" si="1"/>
        <v>8.8870342282101173</v>
      </c>
      <c r="H21" s="52">
        <v>19.3</v>
      </c>
      <c r="J21" s="210"/>
      <c r="K21" s="210"/>
      <c r="L21" s="209">
        <f t="shared" si="2"/>
        <v>10.468079515107132</v>
      </c>
      <c r="M21" s="204"/>
      <c r="N21" s="204"/>
      <c r="O21" s="204"/>
      <c r="Q21" s="205"/>
      <c r="R21" s="205">
        <f t="shared" si="3"/>
        <v>8.6098248566076165</v>
      </c>
      <c r="T21" s="206"/>
      <c r="V21" s="71"/>
      <c r="W21" s="71"/>
      <c r="AN21" s="30"/>
      <c r="AO21" s="202"/>
      <c r="AP21" s="70"/>
    </row>
    <row r="22" spans="1:51">
      <c r="A22" s="68">
        <f t="shared" si="4"/>
        <v>1847</v>
      </c>
      <c r="B22" s="207">
        <f t="shared" si="0"/>
        <v>8.8695986433816305</v>
      </c>
      <c r="C22" s="203"/>
      <c r="D22" s="208">
        <f t="shared" si="1"/>
        <v>7.4284560546778673</v>
      </c>
      <c r="H22" s="52">
        <v>15.7</v>
      </c>
      <c r="J22" s="210"/>
      <c r="K22" s="210"/>
      <c r="L22" s="211">
        <f>$M$4+$L$4*B22</f>
        <v>9.1181484663382619</v>
      </c>
      <c r="M22" s="209"/>
      <c r="N22" s="209"/>
      <c r="O22" s="211"/>
      <c r="Q22" s="212"/>
      <c r="R22" s="205">
        <f t="shared" si="3"/>
        <v>7.6248746654943869</v>
      </c>
      <c r="T22" s="206"/>
      <c r="V22" s="71"/>
      <c r="W22" s="71"/>
      <c r="AN22" s="30"/>
      <c r="AO22" s="202"/>
      <c r="AP22" s="70"/>
    </row>
    <row r="23" spans="1:51">
      <c r="A23" s="68">
        <f t="shared" si="4"/>
        <v>1848</v>
      </c>
      <c r="B23" s="207">
        <f t="shared" si="0"/>
        <v>14.99621808831143</v>
      </c>
      <c r="C23" s="203"/>
      <c r="D23" s="208">
        <f t="shared" si="1"/>
        <v>14.599798741211428</v>
      </c>
      <c r="H23" s="52">
        <v>33.4</v>
      </c>
      <c r="J23" s="210">
        <f>'Unskilled unemployment'!I13</f>
        <v>8.723041065778645</v>
      </c>
      <c r="K23" s="210"/>
      <c r="L23" s="204">
        <f t="shared" ref="L23:L43" si="5">(1-0.113)*B23+0.113*J23</f>
        <v>14.287349084765227</v>
      </c>
      <c r="M23" s="204"/>
      <c r="N23" s="204"/>
      <c r="O23" s="204">
        <f t="shared" ref="O23:O43" si="6">L23</f>
        <v>14.287349084765227</v>
      </c>
      <c r="Q23" s="205"/>
      <c r="R23" s="205">
        <f t="shared" si="3"/>
        <v>11.396478512717252</v>
      </c>
      <c r="T23" s="206"/>
      <c r="V23" s="71"/>
      <c r="W23" s="71"/>
      <c r="AF23" s="213"/>
      <c r="AN23" s="30"/>
      <c r="AO23" s="202"/>
      <c r="AP23" s="70"/>
    </row>
    <row r="24" spans="1:51">
      <c r="A24" s="68">
        <f t="shared" si="4"/>
        <v>1849</v>
      </c>
      <c r="B24" s="207">
        <f t="shared" si="0"/>
        <v>11.154100809287659</v>
      </c>
      <c r="C24" s="203"/>
      <c r="D24" s="208">
        <f t="shared" si="1"/>
        <v>10.102516039486993</v>
      </c>
      <c r="H24" s="52">
        <v>22.3</v>
      </c>
      <c r="J24" s="210">
        <f>'Unskilled unemployment'!I14</f>
        <v>7.7895191754709314</v>
      </c>
      <c r="K24" s="210"/>
      <c r="L24" s="204">
        <f t="shared" si="5"/>
        <v>10.773903084666369</v>
      </c>
      <c r="M24" s="204"/>
      <c r="N24" s="204"/>
      <c r="O24" s="204">
        <f t="shared" si="6"/>
        <v>10.773903084666369</v>
      </c>
      <c r="Q24" s="205"/>
      <c r="R24" s="205">
        <f t="shared" si="3"/>
        <v>8.8329629076651219</v>
      </c>
      <c r="T24" s="206"/>
      <c r="V24" s="71"/>
      <c r="W24" s="71"/>
      <c r="AF24" s="213"/>
      <c r="AN24" s="30"/>
      <c r="AO24" s="202"/>
      <c r="AP24" s="70"/>
    </row>
    <row r="25" spans="1:51">
      <c r="A25" s="68">
        <f t="shared" si="4"/>
        <v>1850</v>
      </c>
      <c r="B25" s="207">
        <f t="shared" si="0"/>
        <v>8.2119389289541385</v>
      </c>
      <c r="C25" s="203"/>
      <c r="D25" s="214">
        <f t="shared" si="1"/>
        <v>6.6586509075358471</v>
      </c>
      <c r="F25" s="203"/>
      <c r="G25" s="203"/>
      <c r="H25" s="52">
        <v>13.8</v>
      </c>
      <c r="J25" s="210">
        <f>'Unskilled unemployment'!I15</f>
        <v>6.2823264620770471</v>
      </c>
      <c r="K25" s="210"/>
      <c r="L25" s="204">
        <f t="shared" si="5"/>
        <v>7.9938927201970271</v>
      </c>
      <c r="M25" s="204"/>
      <c r="N25" s="204"/>
      <c r="O25" s="204">
        <f t="shared" si="6"/>
        <v>7.9938927201970271</v>
      </c>
      <c r="Q25" s="205"/>
      <c r="R25" s="205">
        <f t="shared" si="3"/>
        <v>6.804583945437356</v>
      </c>
      <c r="T25" s="206"/>
      <c r="V25" s="71"/>
      <c r="W25" s="71"/>
      <c r="Y25" s="72"/>
      <c r="AE25" s="72"/>
      <c r="AF25" s="213"/>
      <c r="AG25" s="72"/>
      <c r="AN25" s="30"/>
      <c r="AO25" s="202"/>
      <c r="AP25" s="70"/>
    </row>
    <row r="26" spans="1:51">
      <c r="A26" s="68">
        <f t="shared" si="4"/>
        <v>1851</v>
      </c>
      <c r="B26" s="207">
        <f t="shared" si="0"/>
        <v>4.8556150026623488</v>
      </c>
      <c r="C26" s="203"/>
      <c r="D26" s="216">
        <f>0.7*F26</f>
        <v>2.73</v>
      </c>
      <c r="F26" s="53">
        <v>3.9</v>
      </c>
      <c r="G26" s="53"/>
      <c r="H26" s="52">
        <v>10.5</v>
      </c>
      <c r="J26" s="210">
        <f>'Unskilled unemployment'!I16</f>
        <v>5.1643233920874652</v>
      </c>
      <c r="K26" s="210"/>
      <c r="L26" s="204">
        <f t="shared" si="5"/>
        <v>4.8904990506673869</v>
      </c>
      <c r="M26" s="204"/>
      <c r="N26" s="204"/>
      <c r="O26" s="204">
        <f t="shared" si="6"/>
        <v>4.8904990506673869</v>
      </c>
      <c r="Q26" s="205"/>
      <c r="R26" s="205">
        <f t="shared" si="3"/>
        <v>4.5402548223384454</v>
      </c>
      <c r="T26" s="206"/>
      <c r="V26" s="71"/>
      <c r="W26" s="71"/>
      <c r="Y26" s="213"/>
      <c r="AE26" s="213"/>
      <c r="AF26" s="213"/>
      <c r="AN26" s="30"/>
      <c r="AO26" s="202"/>
      <c r="AP26" s="70"/>
    </row>
    <row r="27" spans="1:51">
      <c r="A27" s="68">
        <f t="shared" si="4"/>
        <v>1852</v>
      </c>
      <c r="B27" s="207">
        <f t="shared" si="0"/>
        <v>6.1114649846969034</v>
      </c>
      <c r="C27" s="203"/>
      <c r="D27" s="216">
        <f>0.7*F27</f>
        <v>4.1999999999999993</v>
      </c>
      <c r="F27" s="53">
        <v>6</v>
      </c>
      <c r="G27" s="53"/>
      <c r="H27" s="52">
        <v>21.1</v>
      </c>
      <c r="J27" s="210">
        <f>'Unskilled unemployment'!I17</f>
        <v>4.5019313263321115</v>
      </c>
      <c r="K27" s="210"/>
      <c r="L27" s="204">
        <f t="shared" si="5"/>
        <v>5.9295876813016815</v>
      </c>
      <c r="M27" s="204"/>
      <c r="N27" s="204"/>
      <c r="O27" s="204">
        <f t="shared" si="6"/>
        <v>5.9295876813016815</v>
      </c>
      <c r="Q27" s="205"/>
      <c r="R27" s="205">
        <f t="shared" si="3"/>
        <v>5.2984050599081467</v>
      </c>
      <c r="T27" s="206"/>
      <c r="V27" s="71"/>
      <c r="W27" s="71"/>
      <c r="Y27" s="213"/>
      <c r="AE27" s="213"/>
      <c r="AF27" s="213"/>
      <c r="AN27" s="30"/>
      <c r="AO27" s="202"/>
      <c r="AP27" s="70"/>
      <c r="AY27" s="74"/>
    </row>
    <row r="28" spans="1:51">
      <c r="A28" s="68">
        <f t="shared" si="4"/>
        <v>1853</v>
      </c>
      <c r="B28" s="207">
        <f t="shared" si="0"/>
        <v>3.5399626405309106</v>
      </c>
      <c r="C28" s="203"/>
      <c r="D28" s="216">
        <f>0.7*F28</f>
        <v>1.19</v>
      </c>
      <c r="F28" s="53">
        <v>1.7</v>
      </c>
      <c r="G28" s="53"/>
      <c r="H28" s="52">
        <v>6.9</v>
      </c>
      <c r="J28" s="210">
        <f>'Unskilled unemployment'!I18</f>
        <v>4.9835132928181407</v>
      </c>
      <c r="K28" s="210"/>
      <c r="L28" s="204">
        <f t="shared" si="5"/>
        <v>3.703083864239368</v>
      </c>
      <c r="M28" s="204"/>
      <c r="N28" s="204"/>
      <c r="O28" s="204">
        <f t="shared" si="6"/>
        <v>3.703083864239368</v>
      </c>
      <c r="Q28" s="205"/>
      <c r="R28" s="205">
        <f t="shared" si="3"/>
        <v>3.6738810798649699</v>
      </c>
      <c r="T28" s="206"/>
      <c r="V28" s="71"/>
      <c r="W28" s="71"/>
      <c r="Y28" s="213"/>
      <c r="AE28" s="213"/>
      <c r="AF28" s="213"/>
      <c r="AN28" s="30"/>
      <c r="AO28" s="202"/>
      <c r="AP28" s="70"/>
    </row>
    <row r="29" spans="1:51">
      <c r="A29" s="68">
        <f t="shared" si="4"/>
        <v>1854</v>
      </c>
      <c r="B29" s="207">
        <f t="shared" si="0"/>
        <v>4.2575912016935131</v>
      </c>
      <c r="C29" s="203"/>
      <c r="D29" s="216">
        <f>0.7*F29</f>
        <v>2.0299999999999998</v>
      </c>
      <c r="F29" s="53">
        <v>2.9</v>
      </c>
      <c r="G29" s="53"/>
      <c r="H29" s="49">
        <v>8.6</v>
      </c>
      <c r="J29" s="210">
        <f>'Unskilled unemployment'!I19</f>
        <v>5.0435865482178635</v>
      </c>
      <c r="K29" s="210"/>
      <c r="L29" s="204">
        <f t="shared" si="5"/>
        <v>4.346408675850765</v>
      </c>
      <c r="M29" s="204"/>
      <c r="N29" s="204"/>
      <c r="O29" s="204">
        <f t="shared" si="6"/>
        <v>4.346408675850765</v>
      </c>
      <c r="Q29" s="205"/>
      <c r="R29" s="205">
        <f t="shared" si="3"/>
        <v>4.1432701621609933</v>
      </c>
      <c r="T29" s="206"/>
      <c r="V29" s="71"/>
      <c r="Y29" s="213"/>
      <c r="AE29" s="213"/>
      <c r="AF29" s="213"/>
      <c r="AN29" s="30"/>
      <c r="AO29" s="202"/>
      <c r="AP29" s="70"/>
      <c r="AT29" s="71"/>
      <c r="AU29" s="71"/>
      <c r="AW29" s="70"/>
    </row>
    <row r="30" spans="1:51">
      <c r="A30" s="68">
        <f t="shared" si="4"/>
        <v>1855</v>
      </c>
      <c r="B30" s="207">
        <f t="shared" si="0"/>
        <v>5.6843051268620215</v>
      </c>
      <c r="C30" s="203"/>
      <c r="D30" s="217">
        <v>3.7</v>
      </c>
      <c r="F30" s="53">
        <v>5.4</v>
      </c>
      <c r="G30" s="52">
        <f t="shared" ref="G30:G42" si="7">D30/F30</f>
        <v>0.68518518518518512</v>
      </c>
      <c r="H30" s="49">
        <v>10.199999999999999</v>
      </c>
      <c r="J30" s="210">
        <f>'Unskilled unemployment'!I20</f>
        <v>5.1453941784432713</v>
      </c>
      <c r="K30" s="210"/>
      <c r="L30" s="204">
        <f t="shared" si="5"/>
        <v>5.6234081896907027</v>
      </c>
      <c r="M30" s="204"/>
      <c r="N30" s="204"/>
      <c r="O30" s="204">
        <f t="shared" si="6"/>
        <v>5.6234081896907027</v>
      </c>
      <c r="Q30" s="205"/>
      <c r="R30" s="205">
        <f t="shared" si="3"/>
        <v>5.0750073174440278</v>
      </c>
      <c r="T30" s="206"/>
      <c r="V30" s="71"/>
      <c r="Y30" s="139"/>
      <c r="AE30" s="213"/>
      <c r="AF30" s="213"/>
      <c r="AG30" s="71"/>
      <c r="AN30" s="30"/>
      <c r="AO30" s="202"/>
      <c r="AP30" s="70"/>
      <c r="AT30" s="71"/>
      <c r="AU30" s="71"/>
      <c r="AW30" s="70"/>
    </row>
    <row r="31" spans="1:51">
      <c r="A31" s="68">
        <f t="shared" ref="A31:A88" si="8">A30+1</f>
        <v>1856</v>
      </c>
      <c r="B31" s="207">
        <f t="shared" si="0"/>
        <v>5.2571452690271387</v>
      </c>
      <c r="C31" s="203"/>
      <c r="D31" s="217">
        <v>3.2</v>
      </c>
      <c r="F31" s="53">
        <v>4.7</v>
      </c>
      <c r="G31" s="52">
        <f t="shared" si="7"/>
        <v>0.68085106382978722</v>
      </c>
      <c r="H31" s="49">
        <v>9</v>
      </c>
      <c r="J31" s="210">
        <f>'Unskilled unemployment'!I21</f>
        <v>4.9153185671449</v>
      </c>
      <c r="K31" s="210"/>
      <c r="L31" s="204">
        <f t="shared" si="5"/>
        <v>5.2185188517144461</v>
      </c>
      <c r="M31" s="204"/>
      <c r="N31" s="204"/>
      <c r="O31" s="204">
        <f t="shared" si="6"/>
        <v>5.2185188517144461</v>
      </c>
      <c r="Q31" s="205"/>
      <c r="R31" s="205">
        <f t="shared" si="3"/>
        <v>4.7795879097764118</v>
      </c>
      <c r="T31" s="206"/>
      <c r="V31" s="71"/>
      <c r="AE31" s="213"/>
      <c r="AF31" s="213"/>
      <c r="AG31" s="71"/>
      <c r="AN31" s="30"/>
      <c r="AO31" s="202"/>
      <c r="AP31" s="70"/>
      <c r="AT31" s="71"/>
      <c r="AU31" s="71"/>
      <c r="AW31" s="70"/>
    </row>
    <row r="32" spans="1:51">
      <c r="A32" s="68">
        <f t="shared" si="8"/>
        <v>1857</v>
      </c>
      <c r="B32" s="207">
        <f t="shared" si="0"/>
        <v>6.1114649846969034</v>
      </c>
      <c r="C32" s="203"/>
      <c r="D32" s="217">
        <v>4.2</v>
      </c>
      <c r="F32" s="53">
        <v>6</v>
      </c>
      <c r="G32" s="52">
        <f t="shared" si="7"/>
        <v>0.70000000000000007</v>
      </c>
      <c r="H32" s="49">
        <v>9.3000000000000007</v>
      </c>
      <c r="J32" s="210">
        <f>'Unskilled unemployment'!I22</f>
        <v>5.4281305759616325</v>
      </c>
      <c r="K32" s="210"/>
      <c r="L32" s="204">
        <f t="shared" si="5"/>
        <v>6.034248196509818</v>
      </c>
      <c r="M32" s="204"/>
      <c r="N32" s="204"/>
      <c r="O32" s="204">
        <f t="shared" si="6"/>
        <v>6.034248196509818</v>
      </c>
      <c r="Q32" s="205"/>
      <c r="R32" s="205">
        <f t="shared" si="3"/>
        <v>5.3747685116194592</v>
      </c>
      <c r="T32" s="206"/>
      <c r="V32" s="71"/>
      <c r="AE32" s="213"/>
      <c r="AF32" s="213"/>
      <c r="AG32" s="71"/>
      <c r="AN32" s="30"/>
      <c r="AO32" s="202"/>
      <c r="AP32" s="70"/>
      <c r="AT32" s="71"/>
      <c r="AU32" s="71"/>
      <c r="AW32" s="70"/>
    </row>
    <row r="33" spans="1:49">
      <c r="A33" s="68">
        <f t="shared" si="8"/>
        <v>1858</v>
      </c>
      <c r="B33" s="207">
        <f t="shared" si="0"/>
        <v>8.7598561032731759</v>
      </c>
      <c r="C33" s="203"/>
      <c r="D33" s="217">
        <v>7.3</v>
      </c>
      <c r="F33" s="53">
        <v>11.9</v>
      </c>
      <c r="G33" s="52">
        <f t="shared" si="7"/>
        <v>0.61344537815126043</v>
      </c>
      <c r="H33" s="49">
        <v>16.600000000000001</v>
      </c>
      <c r="J33" s="210">
        <f>'Unskilled unemployment'!I23</f>
        <v>4.8680792281204059</v>
      </c>
      <c r="K33" s="210"/>
      <c r="L33" s="204">
        <f t="shared" si="5"/>
        <v>8.3200853163809132</v>
      </c>
      <c r="M33" s="204"/>
      <c r="N33" s="204"/>
      <c r="O33" s="204">
        <f t="shared" si="6"/>
        <v>8.3200853163809132</v>
      </c>
      <c r="Q33" s="205"/>
      <c r="R33" s="205">
        <f t="shared" si="3"/>
        <v>7.042583849391006</v>
      </c>
      <c r="T33" s="206"/>
      <c r="V33" s="71"/>
      <c r="AE33" s="213"/>
      <c r="AF33" s="213"/>
      <c r="AG33" s="71"/>
      <c r="AN33" s="30"/>
      <c r="AO33" s="202"/>
      <c r="AP33" s="70"/>
      <c r="AT33" s="71"/>
      <c r="AU33" s="71"/>
      <c r="AW33" s="70"/>
    </row>
    <row r="34" spans="1:49">
      <c r="A34" s="68">
        <f t="shared" si="8"/>
        <v>1859</v>
      </c>
      <c r="B34" s="207">
        <f t="shared" si="0"/>
        <v>4.74455343962528</v>
      </c>
      <c r="C34" s="203"/>
      <c r="D34" s="217">
        <v>2.6</v>
      </c>
      <c r="F34" s="53">
        <v>3.83</v>
      </c>
      <c r="G34" s="52">
        <f t="shared" si="7"/>
        <v>0.67885117493472591</v>
      </c>
      <c r="H34" s="49">
        <v>5.0999999999999996</v>
      </c>
      <c r="J34" s="210">
        <f>'Unskilled unemployment'!I24</f>
        <v>4.298560541721554</v>
      </c>
      <c r="K34" s="210"/>
      <c r="L34" s="204">
        <f t="shared" si="5"/>
        <v>4.6941562421621583</v>
      </c>
      <c r="M34" s="204"/>
      <c r="N34" s="204"/>
      <c r="O34" s="204">
        <f t="shared" si="6"/>
        <v>4.6941562421621583</v>
      </c>
      <c r="Q34" s="205"/>
      <c r="R34" s="205">
        <f t="shared" si="3"/>
        <v>4.3969972189687754</v>
      </c>
      <c r="T34" s="206"/>
      <c r="V34" s="71"/>
      <c r="AE34" s="213"/>
      <c r="AF34" s="213"/>
      <c r="AG34" s="71"/>
      <c r="AN34" s="30"/>
      <c r="AO34" s="202"/>
      <c r="AP34" s="70"/>
      <c r="AT34" s="71"/>
      <c r="AU34" s="4"/>
      <c r="AW34" s="70"/>
    </row>
    <row r="35" spans="1:49">
      <c r="A35" s="68">
        <f t="shared" si="8"/>
        <v>1860</v>
      </c>
      <c r="B35" s="207">
        <f t="shared" si="0"/>
        <v>4.0610976670894674</v>
      </c>
      <c r="C35" s="203"/>
      <c r="D35" s="217">
        <v>1.8</v>
      </c>
      <c r="F35" s="53">
        <v>1.9</v>
      </c>
      <c r="G35" s="52">
        <f t="shared" si="7"/>
        <v>0.94736842105263164</v>
      </c>
      <c r="H35" s="49">
        <v>2.9</v>
      </c>
      <c r="J35" s="210">
        <f>'Unskilled unemployment'!I25</f>
        <v>5.2121212121212155</v>
      </c>
      <c r="K35" s="210"/>
      <c r="L35" s="204">
        <f t="shared" si="5"/>
        <v>4.1911633276780549</v>
      </c>
      <c r="M35" s="204"/>
      <c r="N35" s="204"/>
      <c r="O35" s="204">
        <f t="shared" si="6"/>
        <v>4.1911633276780549</v>
      </c>
      <c r="Q35" s="205"/>
      <c r="R35" s="205">
        <f t="shared" si="3"/>
        <v>4.0299984987737396</v>
      </c>
      <c r="T35" s="206"/>
      <c r="V35" s="71"/>
      <c r="AE35" s="213"/>
      <c r="AF35" s="213"/>
      <c r="AN35" s="30"/>
      <c r="AO35" s="202"/>
      <c r="AP35" s="70"/>
      <c r="AT35" s="71"/>
      <c r="AU35" s="71"/>
      <c r="AW35" s="70"/>
    </row>
    <row r="36" spans="1:49">
      <c r="A36" s="68">
        <f t="shared" si="8"/>
        <v>1861</v>
      </c>
      <c r="B36" s="207">
        <f t="shared" si="0"/>
        <v>5.6843051268620215</v>
      </c>
      <c r="C36" s="203"/>
      <c r="D36" s="217">
        <v>3.7</v>
      </c>
      <c r="F36" s="53">
        <v>5.2</v>
      </c>
      <c r="G36" s="52">
        <f t="shared" si="7"/>
        <v>0.71153846153846156</v>
      </c>
      <c r="H36" s="49">
        <v>8.8000000000000007</v>
      </c>
      <c r="J36" s="210">
        <f>'Unskilled unemployment'!I26</f>
        <v>6.1515151515151549</v>
      </c>
      <c r="K36" s="210"/>
      <c r="L36" s="204">
        <f t="shared" si="5"/>
        <v>5.7370998596478255</v>
      </c>
      <c r="M36" s="204"/>
      <c r="N36" s="204"/>
      <c r="O36" s="204">
        <f t="shared" si="6"/>
        <v>5.7370998596478255</v>
      </c>
      <c r="Q36" s="205"/>
      <c r="R36" s="205">
        <f t="shared" si="3"/>
        <v>5.1579601705948424</v>
      </c>
      <c r="T36" s="206"/>
      <c r="V36" s="71"/>
      <c r="AE36" s="213"/>
      <c r="AF36" s="213"/>
      <c r="AN36" s="30"/>
      <c r="AO36" s="202"/>
      <c r="AP36" s="70"/>
      <c r="AT36" s="71"/>
      <c r="AU36" s="71"/>
      <c r="AW36" s="70"/>
    </row>
    <row r="37" spans="1:49">
      <c r="A37" s="68">
        <f t="shared" si="8"/>
        <v>1862</v>
      </c>
      <c r="B37" s="207">
        <f t="shared" si="0"/>
        <v>7.6492404729024805</v>
      </c>
      <c r="C37" s="203"/>
      <c r="D37" s="218">
        <v>6</v>
      </c>
      <c r="F37" s="53">
        <v>8.4</v>
      </c>
      <c r="G37" s="52">
        <f t="shared" si="7"/>
        <v>0.7142857142857143</v>
      </c>
      <c r="H37" s="49">
        <v>14.1</v>
      </c>
      <c r="J37" s="210">
        <f>'Unskilled unemployment'!I27</f>
        <v>6.2575757575757613</v>
      </c>
      <c r="K37" s="210"/>
      <c r="L37" s="204">
        <f t="shared" si="5"/>
        <v>7.4919823600705611</v>
      </c>
      <c r="M37" s="204"/>
      <c r="N37" s="204"/>
      <c r="O37" s="204">
        <f t="shared" si="6"/>
        <v>7.4919823600705611</v>
      </c>
      <c r="Q37" s="205"/>
      <c r="R37" s="205">
        <f t="shared" si="3"/>
        <v>6.4383750893782832</v>
      </c>
      <c r="T37" s="206"/>
      <c r="V37" s="71"/>
      <c r="Y37" s="71"/>
      <c r="AE37" s="213"/>
      <c r="AF37" s="213"/>
      <c r="AN37" s="30"/>
      <c r="AO37" s="202"/>
      <c r="AP37" s="70"/>
      <c r="AT37" s="71"/>
      <c r="AU37" s="71"/>
      <c r="AW37" s="70"/>
    </row>
    <row r="38" spans="1:49">
      <c r="A38" s="68">
        <f t="shared" si="8"/>
        <v>1863</v>
      </c>
      <c r="B38" s="207">
        <f t="shared" si="0"/>
        <v>6.5386248425317861</v>
      </c>
      <c r="C38" s="203"/>
      <c r="D38" s="217">
        <v>4.7</v>
      </c>
      <c r="F38" s="53">
        <v>6</v>
      </c>
      <c r="G38" s="52">
        <f t="shared" si="7"/>
        <v>0.78333333333333333</v>
      </c>
      <c r="H38" s="49">
        <v>9.6</v>
      </c>
      <c r="J38" s="210">
        <f>'Unskilled unemployment'!I28</f>
        <v>5.7424242424242449</v>
      </c>
      <c r="K38" s="210"/>
      <c r="L38" s="204">
        <f t="shared" si="5"/>
        <v>6.4486541747196338</v>
      </c>
      <c r="M38" s="204"/>
      <c r="N38" s="204"/>
      <c r="O38" s="204">
        <f t="shared" si="6"/>
        <v>6.4486541747196338</v>
      </c>
      <c r="Q38" s="205"/>
      <c r="R38" s="205">
        <f t="shared" si="3"/>
        <v>5.6771315455006857</v>
      </c>
      <c r="T38" s="206"/>
      <c r="V38" s="71"/>
      <c r="AE38" s="213"/>
      <c r="AF38" s="213"/>
      <c r="AN38" s="30"/>
      <c r="AO38" s="202"/>
      <c r="AP38" s="70"/>
      <c r="AT38" s="71"/>
      <c r="AU38" s="71"/>
      <c r="AW38" s="70"/>
    </row>
    <row r="39" spans="1:49">
      <c r="A39" s="68">
        <f t="shared" si="8"/>
        <v>1864</v>
      </c>
      <c r="B39" s="207">
        <f t="shared" si="0"/>
        <v>4.1465296386564434</v>
      </c>
      <c r="C39" s="203"/>
      <c r="D39" s="217">
        <v>1.9</v>
      </c>
      <c r="F39" s="53">
        <v>2.7</v>
      </c>
      <c r="G39" s="52">
        <f t="shared" si="7"/>
        <v>0.70370370370370361</v>
      </c>
      <c r="H39" s="49">
        <v>4.5999999999999996</v>
      </c>
      <c r="J39" s="210">
        <f>'Unskilled unemployment'!I29</f>
        <v>5.4696969696969724</v>
      </c>
      <c r="K39" s="210"/>
      <c r="L39" s="204">
        <f t="shared" si="5"/>
        <v>4.2960475470640231</v>
      </c>
      <c r="M39" s="204"/>
      <c r="N39" s="204"/>
      <c r="O39" s="204">
        <f t="shared" si="6"/>
        <v>4.2960475470640231</v>
      </c>
      <c r="Q39" s="205"/>
      <c r="R39" s="205">
        <f t="shared" si="3"/>
        <v>4.1065251717643232</v>
      </c>
      <c r="T39" s="206"/>
      <c r="V39" s="71"/>
      <c r="AE39" s="213"/>
      <c r="AF39" s="213"/>
      <c r="AN39" s="30"/>
      <c r="AO39" s="202"/>
      <c r="AP39" s="70"/>
      <c r="AT39" s="71"/>
      <c r="AU39" s="71"/>
      <c r="AW39" s="70"/>
    </row>
    <row r="40" spans="1:49">
      <c r="A40" s="68">
        <f t="shared" si="8"/>
        <v>1865</v>
      </c>
      <c r="B40" s="207">
        <f t="shared" si="0"/>
        <v>4.0610976670894674</v>
      </c>
      <c r="C40" s="203"/>
      <c r="D40" s="217">
        <v>1.8</v>
      </c>
      <c r="F40" s="53">
        <v>2.1</v>
      </c>
      <c r="G40" s="52">
        <f t="shared" si="7"/>
        <v>0.8571428571428571</v>
      </c>
      <c r="H40" s="49">
        <v>3.7</v>
      </c>
      <c r="J40" s="210">
        <f>'Unskilled unemployment'!I30</f>
        <v>5.3484848484848504</v>
      </c>
      <c r="K40" s="210"/>
      <c r="L40" s="204">
        <f t="shared" si="5"/>
        <v>4.2065724185871458</v>
      </c>
      <c r="M40" s="204"/>
      <c r="N40" s="204"/>
      <c r="O40" s="204">
        <f t="shared" si="6"/>
        <v>4.2065724185871458</v>
      </c>
      <c r="Q40" s="205"/>
      <c r="R40" s="205">
        <f t="shared" si="3"/>
        <v>4.041241433773739</v>
      </c>
      <c r="T40" s="206"/>
      <c r="V40" s="71"/>
      <c r="AE40" s="213"/>
      <c r="AF40" s="213"/>
      <c r="AN40" s="30"/>
      <c r="AO40" s="202"/>
      <c r="AP40" s="70"/>
      <c r="AT40" s="71"/>
      <c r="AU40" s="71"/>
      <c r="AW40" s="70"/>
    </row>
    <row r="41" spans="1:49">
      <c r="A41" s="68">
        <f t="shared" si="8"/>
        <v>1866</v>
      </c>
      <c r="B41" s="207">
        <f t="shared" si="0"/>
        <v>4.74455343962528</v>
      </c>
      <c r="C41" s="203"/>
      <c r="D41" s="217">
        <v>2.6</v>
      </c>
      <c r="F41" s="53">
        <v>3.3</v>
      </c>
      <c r="G41" s="52">
        <f t="shared" si="7"/>
        <v>0.78787878787878796</v>
      </c>
      <c r="H41" s="49">
        <v>6.6</v>
      </c>
      <c r="J41" s="210">
        <f>'Unskilled unemployment'!I31</f>
        <v>5.4545454545454568</v>
      </c>
      <c r="K41" s="210"/>
      <c r="L41" s="204">
        <f t="shared" si="5"/>
        <v>4.8247825373112594</v>
      </c>
      <c r="M41" s="204"/>
      <c r="N41" s="204"/>
      <c r="O41" s="204">
        <f t="shared" si="6"/>
        <v>4.8247825373112594</v>
      </c>
      <c r="Q41" s="205"/>
      <c r="R41" s="205">
        <f t="shared" si="3"/>
        <v>4.4923060826984145</v>
      </c>
      <c r="T41" s="206"/>
      <c r="V41" s="71"/>
      <c r="AE41" s="213"/>
      <c r="AF41" s="213"/>
      <c r="AN41" s="30"/>
      <c r="AO41" s="202"/>
      <c r="AP41" s="70"/>
      <c r="AT41" s="71"/>
      <c r="AU41" s="71"/>
      <c r="AW41" s="70"/>
    </row>
    <row r="42" spans="1:49">
      <c r="A42" s="68">
        <f t="shared" si="8"/>
        <v>1867</v>
      </c>
      <c r="B42" s="207">
        <f t="shared" si="0"/>
        <v>7.9055363876034095</v>
      </c>
      <c r="C42" s="203"/>
      <c r="D42" s="217">
        <v>6.3</v>
      </c>
      <c r="F42" s="53">
        <v>7.4</v>
      </c>
      <c r="G42" s="52">
        <f t="shared" si="7"/>
        <v>0.85135135135135132</v>
      </c>
      <c r="H42" s="49">
        <v>16.5</v>
      </c>
      <c r="J42" s="210">
        <f>'Unskilled unemployment'!I32</f>
        <v>7.1363636363636394</v>
      </c>
      <c r="K42" s="210"/>
      <c r="L42" s="204">
        <f t="shared" si="5"/>
        <v>7.8186198667133153</v>
      </c>
      <c r="M42" s="204"/>
      <c r="N42" s="204"/>
      <c r="O42" s="204">
        <f t="shared" si="6"/>
        <v>7.8186198667133153</v>
      </c>
      <c r="Q42" s="205"/>
      <c r="R42" s="205">
        <f t="shared" si="3"/>
        <v>6.6766996133500367</v>
      </c>
      <c r="T42" s="206"/>
      <c r="V42" s="71"/>
      <c r="AE42" s="213"/>
      <c r="AF42" s="213"/>
      <c r="AN42" s="30"/>
      <c r="AO42" s="202"/>
      <c r="AP42" s="70"/>
      <c r="AT42" s="71"/>
      <c r="AU42" s="71"/>
      <c r="AW42" s="70"/>
    </row>
    <row r="43" spans="1:49">
      <c r="A43" s="68">
        <f t="shared" si="8"/>
        <v>1868</v>
      </c>
      <c r="B43" s="207">
        <f t="shared" si="0"/>
        <v>8.2472642738713162</v>
      </c>
      <c r="C43" s="203"/>
      <c r="D43" s="217">
        <v>6.7</v>
      </c>
      <c r="F43" s="53">
        <v>7.9</v>
      </c>
      <c r="G43" s="53"/>
      <c r="H43" s="49">
        <v>18.600000000000001</v>
      </c>
      <c r="J43" s="210">
        <f>'Unskilled unemployment'!I33</f>
        <v>7.8181818181818219</v>
      </c>
      <c r="K43" s="210"/>
      <c r="L43" s="204">
        <f t="shared" si="5"/>
        <v>8.1987779563784038</v>
      </c>
      <c r="M43" s="204"/>
      <c r="N43" s="204"/>
      <c r="O43" s="204">
        <f t="shared" si="6"/>
        <v>8.1987779563784038</v>
      </c>
      <c r="Q43" s="205"/>
      <c r="R43" s="205">
        <f t="shared" si="3"/>
        <v>6.954074360312374</v>
      </c>
      <c r="T43" s="206"/>
      <c r="V43" s="71"/>
      <c r="AE43" s="213"/>
      <c r="AF43" s="213"/>
      <c r="AN43" s="30"/>
      <c r="AO43" s="202"/>
      <c r="AP43" s="70"/>
      <c r="AT43" s="71"/>
      <c r="AU43" s="71"/>
      <c r="AW43" s="70"/>
    </row>
    <row r="44" spans="1:49">
      <c r="A44" s="68">
        <f t="shared" si="8"/>
        <v>1869</v>
      </c>
      <c r="B44" s="207">
        <f>$F$4+$E$4*(D44)</f>
        <v>7.5638085013355045</v>
      </c>
      <c r="C44" s="203"/>
      <c r="D44" s="217">
        <v>5.9</v>
      </c>
      <c r="F44" s="53">
        <v>6.7</v>
      </c>
      <c r="G44" s="53"/>
      <c r="H44" s="49">
        <v>16.100000000000001</v>
      </c>
      <c r="J44" s="210">
        <f>'Unskilled unemployment'!I34</f>
        <v>8.4696969696969724</v>
      </c>
      <c r="K44" s="210"/>
      <c r="L44" s="204">
        <f>(1-0.113)*B44+0.113*J44</f>
        <v>7.6661738982603511</v>
      </c>
      <c r="M44" s="204"/>
      <c r="N44" s="204"/>
      <c r="O44" s="204">
        <f>L44</f>
        <v>7.6661738982603511</v>
      </c>
      <c r="Q44" s="205"/>
      <c r="R44" s="219">
        <f>0.972+0.603*1.21*L44</f>
        <v>6.5654704613877009</v>
      </c>
      <c r="T44" s="206"/>
      <c r="V44" s="71"/>
      <c r="AE44" s="213"/>
      <c r="AF44" s="213"/>
      <c r="AN44" s="30"/>
      <c r="AO44" s="202"/>
      <c r="AP44" s="70"/>
      <c r="AT44" s="71"/>
      <c r="AU44" s="71"/>
      <c r="AW44" s="70"/>
    </row>
    <row r="45" spans="1:49">
      <c r="A45" s="68">
        <f t="shared" si="8"/>
        <v>1870</v>
      </c>
      <c r="B45" s="53">
        <v>4</v>
      </c>
      <c r="C45" s="53"/>
      <c r="D45" s="217">
        <v>3.7</v>
      </c>
      <c r="F45" s="53">
        <v>3.9</v>
      </c>
      <c r="G45" s="53"/>
      <c r="H45" s="49">
        <v>7.2</v>
      </c>
      <c r="J45" s="210">
        <f>'Unskilled unemployment'!I35</f>
        <v>8.9090909090909136</v>
      </c>
      <c r="K45" s="210"/>
      <c r="M45" s="220">
        <v>4.5999999999999996</v>
      </c>
      <c r="N45" s="221">
        <f>(1-0.113)*B45+0.113*J45</f>
        <v>4.5547272727272734</v>
      </c>
      <c r="O45" s="222">
        <f>M45</f>
        <v>4.5999999999999996</v>
      </c>
      <c r="P45" s="48">
        <f t="shared" ref="P45:P88" si="9">R45</f>
        <v>4.4000000000000004</v>
      </c>
      <c r="Q45" s="223">
        <f t="shared" ref="Q45:Q88" si="10">0.972+0.603*1.21*M45</f>
        <v>4.3282980000000002</v>
      </c>
      <c r="R45" s="48">
        <v>4.4000000000000004</v>
      </c>
      <c r="T45" s="206"/>
      <c r="V45" s="71"/>
      <c r="AE45" s="213"/>
      <c r="AF45" s="70"/>
      <c r="AG45" s="70"/>
      <c r="AN45" s="30"/>
      <c r="AO45" s="202"/>
      <c r="AP45" s="70"/>
      <c r="AT45" s="71"/>
      <c r="AU45" s="71"/>
      <c r="AW45" s="70"/>
    </row>
    <row r="46" spans="1:49">
      <c r="A46" s="68">
        <f t="shared" si="8"/>
        <v>1871</v>
      </c>
      <c r="B46" s="53">
        <v>3.1</v>
      </c>
      <c r="C46" s="49">
        <f>B46-B45</f>
        <v>-0.89999999999999991</v>
      </c>
      <c r="D46" s="217">
        <v>1.6</v>
      </c>
      <c r="E46" s="49">
        <f t="shared" ref="E46:E88" si="11">D46-D45</f>
        <v>-2.1</v>
      </c>
      <c r="H46" s="49">
        <v>2.5</v>
      </c>
      <c r="J46" s="210">
        <f>'Unskilled unemployment'!I36</f>
        <v>7.7272727272727293</v>
      </c>
      <c r="M46" s="220">
        <v>3.6</v>
      </c>
      <c r="N46" s="221">
        <f t="shared" ref="N46:N54" si="12">(1-0.113)*B46+0.113*J46</f>
        <v>3.6228818181818188</v>
      </c>
      <c r="O46" s="222">
        <f t="shared" ref="O46:O88" si="13">M46</f>
        <v>3.6</v>
      </c>
      <c r="P46" s="48">
        <f t="shared" si="9"/>
        <v>3.6</v>
      </c>
      <c r="Q46" s="223">
        <f t="shared" si="10"/>
        <v>3.598668</v>
      </c>
      <c r="R46" s="48">
        <v>3.6</v>
      </c>
      <c r="T46" s="70"/>
      <c r="V46" s="71"/>
      <c r="AF46" s="70"/>
      <c r="AG46" s="70"/>
      <c r="AN46" s="30"/>
      <c r="AO46" s="202"/>
      <c r="AP46" s="70"/>
      <c r="AW46" s="70"/>
    </row>
    <row r="47" spans="1:49">
      <c r="A47" s="68">
        <f t="shared" si="8"/>
        <v>1872</v>
      </c>
      <c r="B47" s="53">
        <v>1.9</v>
      </c>
      <c r="C47" s="49">
        <f t="shared" ref="C47:C88" si="14">B47-B46</f>
        <v>-1.2000000000000002</v>
      </c>
      <c r="D47" s="217">
        <v>0.9</v>
      </c>
      <c r="E47" s="49">
        <f t="shared" si="11"/>
        <v>-0.70000000000000007</v>
      </c>
      <c r="H47" s="49">
        <v>1.4</v>
      </c>
      <c r="J47" s="210">
        <f>'Unskilled unemployment'!I37</f>
        <v>6.1060606060606073</v>
      </c>
      <c r="M47" s="220">
        <v>2.2999999999999998</v>
      </c>
      <c r="N47" s="221">
        <f t="shared" si="12"/>
        <v>2.3752848484848488</v>
      </c>
      <c r="O47" s="222">
        <f t="shared" si="13"/>
        <v>2.2999999999999998</v>
      </c>
      <c r="P47" s="48">
        <f t="shared" si="9"/>
        <v>2.7</v>
      </c>
      <c r="Q47" s="223">
        <f t="shared" si="10"/>
        <v>2.6501489999999999</v>
      </c>
      <c r="R47" s="48">
        <v>2.7</v>
      </c>
      <c r="T47" s="70"/>
      <c r="V47" s="71"/>
      <c r="AF47" s="70"/>
      <c r="AG47" s="70"/>
      <c r="AN47" s="30"/>
      <c r="AO47" s="202"/>
      <c r="AP47" s="70"/>
      <c r="AW47" s="70"/>
    </row>
    <row r="48" spans="1:49">
      <c r="A48" s="68">
        <f t="shared" si="8"/>
        <v>1873</v>
      </c>
      <c r="B48" s="53">
        <v>2.1</v>
      </c>
      <c r="C48" s="49">
        <f t="shared" si="14"/>
        <v>0.20000000000000018</v>
      </c>
      <c r="D48" s="217">
        <v>1.1000000000000001</v>
      </c>
      <c r="E48" s="49">
        <f t="shared" si="11"/>
        <v>0.20000000000000007</v>
      </c>
      <c r="H48" s="49">
        <v>3.3</v>
      </c>
      <c r="J48" s="210">
        <f>'Unskilled unemployment'!I38</f>
        <v>5.621212121212122</v>
      </c>
      <c r="M48" s="220">
        <v>2.5</v>
      </c>
      <c r="N48" s="221">
        <f t="shared" si="12"/>
        <v>2.4978969696969697</v>
      </c>
      <c r="O48" s="222">
        <f t="shared" si="13"/>
        <v>2.5</v>
      </c>
      <c r="P48" s="48">
        <f t="shared" si="9"/>
        <v>2.8</v>
      </c>
      <c r="Q48" s="223">
        <f t="shared" si="10"/>
        <v>2.7960750000000001</v>
      </c>
      <c r="R48" s="48">
        <v>2.8</v>
      </c>
      <c r="T48" s="70"/>
      <c r="V48" s="71"/>
      <c r="AF48" s="70"/>
      <c r="AG48" s="70"/>
      <c r="AN48" s="30"/>
      <c r="AO48" s="202"/>
      <c r="AP48" s="70"/>
      <c r="AW48" s="70"/>
    </row>
    <row r="49" spans="1:49">
      <c r="A49" s="68">
        <f t="shared" si="8"/>
        <v>1874</v>
      </c>
      <c r="B49" s="53">
        <v>2.8</v>
      </c>
      <c r="C49" s="49">
        <f t="shared" si="14"/>
        <v>0.69999999999999973</v>
      </c>
      <c r="D49" s="217">
        <v>1.6</v>
      </c>
      <c r="E49" s="49">
        <f t="shared" si="11"/>
        <v>0.5</v>
      </c>
      <c r="H49" s="49">
        <v>4.0999999999999996</v>
      </c>
      <c r="J49" s="210">
        <f>'Unskilled unemployment'!I39</f>
        <v>5.9545454545454559</v>
      </c>
      <c r="M49" s="220">
        <v>3.2</v>
      </c>
      <c r="N49" s="221">
        <f t="shared" si="12"/>
        <v>3.1564636363636365</v>
      </c>
      <c r="O49" s="222">
        <f t="shared" si="13"/>
        <v>3.2</v>
      </c>
      <c r="P49" s="48">
        <f t="shared" si="9"/>
        <v>3.3</v>
      </c>
      <c r="Q49" s="223">
        <f t="shared" si="10"/>
        <v>3.306816</v>
      </c>
      <c r="R49" s="48">
        <v>3.3</v>
      </c>
      <c r="T49" s="70"/>
      <c r="V49" s="71"/>
      <c r="AF49" s="70"/>
      <c r="AG49" s="70"/>
      <c r="AN49" s="30"/>
      <c r="AO49" s="202"/>
      <c r="AP49" s="70"/>
      <c r="AW49" s="70"/>
    </row>
    <row r="50" spans="1:49">
      <c r="A50" s="68">
        <f t="shared" si="8"/>
        <v>1875</v>
      </c>
      <c r="B50" s="53">
        <v>4</v>
      </c>
      <c r="C50" s="49">
        <f t="shared" si="14"/>
        <v>1.2000000000000002</v>
      </c>
      <c r="D50" s="217">
        <v>2.2000000000000002</v>
      </c>
      <c r="E50" s="49">
        <f t="shared" si="11"/>
        <v>0.60000000000000009</v>
      </c>
      <c r="H50" s="49">
        <v>3.7</v>
      </c>
      <c r="J50" s="210">
        <f>'Unskilled unemployment'!I40</f>
        <v>5</v>
      </c>
      <c r="M50" s="220">
        <v>4.0999999999999996</v>
      </c>
      <c r="N50" s="221">
        <f t="shared" si="12"/>
        <v>4.1130000000000004</v>
      </c>
      <c r="O50" s="222">
        <f t="shared" si="13"/>
        <v>4.0999999999999996</v>
      </c>
      <c r="P50" s="48">
        <f t="shared" si="9"/>
        <v>4</v>
      </c>
      <c r="Q50" s="223">
        <f t="shared" si="10"/>
        <v>3.9634829999999996</v>
      </c>
      <c r="R50" s="48">
        <v>4</v>
      </c>
      <c r="T50" s="70"/>
      <c r="V50" s="71"/>
      <c r="AF50" s="70"/>
      <c r="AG50" s="70"/>
      <c r="AN50" s="30"/>
      <c r="AO50" s="202"/>
      <c r="AP50" s="70"/>
      <c r="AW50" s="70"/>
    </row>
    <row r="51" spans="1:49">
      <c r="A51" s="68">
        <f t="shared" si="8"/>
        <v>1876</v>
      </c>
      <c r="B51" s="53">
        <v>5.2</v>
      </c>
      <c r="C51" s="49">
        <f t="shared" si="14"/>
        <v>1.2000000000000002</v>
      </c>
      <c r="D51" s="217">
        <v>3.4</v>
      </c>
      <c r="E51" s="49">
        <f t="shared" si="11"/>
        <v>1.1999999999999997</v>
      </c>
      <c r="H51" s="49">
        <v>6</v>
      </c>
      <c r="J51" s="210">
        <f>'Unskilled unemployment'!I41</f>
        <v>4.8333333333333348</v>
      </c>
      <c r="M51" s="220">
        <v>5.2</v>
      </c>
      <c r="N51" s="221">
        <f t="shared" si="12"/>
        <v>5.1585666666666672</v>
      </c>
      <c r="O51" s="222">
        <f t="shared" si="13"/>
        <v>5.2</v>
      </c>
      <c r="P51" s="48">
        <f t="shared" si="9"/>
        <v>4.8</v>
      </c>
      <c r="Q51" s="223">
        <f t="shared" si="10"/>
        <v>4.766076</v>
      </c>
      <c r="R51" s="48">
        <v>4.8</v>
      </c>
      <c r="T51" s="70"/>
      <c r="V51" s="71"/>
      <c r="AF51" s="70"/>
      <c r="AG51" s="70"/>
      <c r="AN51" s="30"/>
      <c r="AO51" s="202"/>
      <c r="AP51" s="70"/>
    </row>
    <row r="52" spans="1:49">
      <c r="A52" s="68">
        <f t="shared" si="8"/>
        <v>1877</v>
      </c>
      <c r="B52" s="53">
        <v>8</v>
      </c>
      <c r="C52" s="49">
        <f t="shared" si="14"/>
        <v>2.8</v>
      </c>
      <c r="D52" s="217">
        <v>4.4000000000000004</v>
      </c>
      <c r="E52" s="49">
        <f t="shared" si="11"/>
        <v>1.0000000000000004</v>
      </c>
      <c r="H52" s="49">
        <v>9.4</v>
      </c>
      <c r="J52" s="210">
        <f>'Unskilled unemployment'!I42</f>
        <v>5.0303030303030312</v>
      </c>
      <c r="M52" s="220">
        <v>7.7</v>
      </c>
      <c r="N52" s="221">
        <f t="shared" si="12"/>
        <v>7.6644242424242428</v>
      </c>
      <c r="O52" s="222">
        <f t="shared" si="13"/>
        <v>7.7</v>
      </c>
      <c r="P52" s="48">
        <f t="shared" si="9"/>
        <v>6.6</v>
      </c>
      <c r="Q52" s="223">
        <f t="shared" si="10"/>
        <v>6.5901510000000005</v>
      </c>
      <c r="R52" s="48">
        <v>6.6</v>
      </c>
      <c r="T52" s="70"/>
      <c r="V52" s="71"/>
      <c r="AF52" s="70"/>
      <c r="AG52" s="70"/>
      <c r="AN52" s="30"/>
      <c r="AO52" s="202"/>
      <c r="AP52" s="70"/>
    </row>
    <row r="53" spans="1:49">
      <c r="A53" s="68">
        <f t="shared" si="8"/>
        <v>1878</v>
      </c>
      <c r="B53" s="53">
        <v>9.9</v>
      </c>
      <c r="C53" s="49">
        <f t="shared" si="14"/>
        <v>1.9000000000000004</v>
      </c>
      <c r="D53" s="217">
        <v>6.2</v>
      </c>
      <c r="E53" s="49">
        <f t="shared" si="11"/>
        <v>1.7999999999999998</v>
      </c>
      <c r="H53" s="49">
        <v>15.1</v>
      </c>
      <c r="J53" s="210">
        <f>'Unskilled unemployment'!I43</f>
        <v>5.1818181818181834</v>
      </c>
      <c r="M53" s="220">
        <v>9.5</v>
      </c>
      <c r="N53" s="221">
        <f t="shared" si="12"/>
        <v>9.3668454545454551</v>
      </c>
      <c r="O53" s="222">
        <f t="shared" si="13"/>
        <v>9.5</v>
      </c>
      <c r="P53" s="48">
        <f t="shared" si="9"/>
        <v>7.9</v>
      </c>
      <c r="Q53" s="223">
        <f t="shared" si="10"/>
        <v>7.9034849999999999</v>
      </c>
      <c r="R53" s="48">
        <v>7.9</v>
      </c>
      <c r="T53" s="70"/>
      <c r="V53" s="71"/>
      <c r="AF53" s="70"/>
      <c r="AG53" s="70"/>
      <c r="AN53" s="30"/>
      <c r="AO53" s="202"/>
      <c r="AP53" s="70"/>
    </row>
    <row r="54" spans="1:49">
      <c r="A54" s="68">
        <f t="shared" si="8"/>
        <v>1879</v>
      </c>
      <c r="B54" s="53">
        <v>11.6</v>
      </c>
      <c r="C54" s="49">
        <f t="shared" si="14"/>
        <v>1.6999999999999993</v>
      </c>
      <c r="D54" s="217">
        <v>10.7</v>
      </c>
      <c r="E54" s="49">
        <f t="shared" si="11"/>
        <v>4.4999999999999991</v>
      </c>
      <c r="H54" s="49">
        <v>23.3</v>
      </c>
      <c r="J54" s="210">
        <f>'Unskilled unemployment'!I44</f>
        <v>6.4090909090909109</v>
      </c>
      <c r="M54" s="220">
        <v>11.1</v>
      </c>
      <c r="N54" s="221">
        <f t="shared" si="12"/>
        <v>11.013427272727272</v>
      </c>
      <c r="O54" s="222">
        <f t="shared" si="13"/>
        <v>11.1</v>
      </c>
      <c r="P54" s="48">
        <f t="shared" si="9"/>
        <v>9.1</v>
      </c>
      <c r="Q54" s="223">
        <f t="shared" si="10"/>
        <v>9.0708929999999999</v>
      </c>
      <c r="R54" s="48">
        <v>9.1</v>
      </c>
      <c r="T54" s="70"/>
      <c r="V54" s="71"/>
      <c r="AF54" s="70"/>
      <c r="AG54" s="70"/>
      <c r="AN54" s="30"/>
      <c r="AO54" s="202"/>
      <c r="AP54" s="70"/>
    </row>
    <row r="55" spans="1:49">
      <c r="A55" s="68">
        <f t="shared" si="8"/>
        <v>1880</v>
      </c>
      <c r="B55" s="53">
        <v>7.8</v>
      </c>
      <c r="C55" s="49">
        <f t="shared" si="14"/>
        <v>-3.8</v>
      </c>
      <c r="D55" s="217">
        <v>5.2</v>
      </c>
      <c r="E55" s="49">
        <f t="shared" si="11"/>
        <v>-5.4999999999999991</v>
      </c>
      <c r="H55" s="49">
        <v>11.5</v>
      </c>
      <c r="L55" s="160"/>
      <c r="M55" s="222">
        <v>7.7</v>
      </c>
      <c r="N55" s="222"/>
      <c r="O55" s="222">
        <f t="shared" si="13"/>
        <v>7.7</v>
      </c>
      <c r="P55" s="48">
        <f t="shared" si="9"/>
        <v>6.6</v>
      </c>
      <c r="Q55" s="223">
        <f t="shared" si="10"/>
        <v>6.5901510000000005</v>
      </c>
      <c r="R55" s="48">
        <v>6.6</v>
      </c>
      <c r="T55" s="70"/>
      <c r="V55" s="71"/>
      <c r="AF55" s="70"/>
      <c r="AG55" s="70"/>
      <c r="AN55" s="30"/>
      <c r="AO55" s="202"/>
      <c r="AP55" s="70"/>
    </row>
    <row r="56" spans="1:49">
      <c r="A56" s="68">
        <f t="shared" si="8"/>
        <v>1881</v>
      </c>
      <c r="B56" s="53">
        <v>6.5</v>
      </c>
      <c r="C56" s="49">
        <f t="shared" si="14"/>
        <v>-1.2999999999999998</v>
      </c>
      <c r="D56" s="217">
        <v>3.5</v>
      </c>
      <c r="E56" s="49">
        <f t="shared" si="11"/>
        <v>-1.7000000000000002</v>
      </c>
      <c r="H56" s="49">
        <v>8.3000000000000007</v>
      </c>
      <c r="L56" s="160"/>
      <c r="M56" s="222">
        <v>6.5</v>
      </c>
      <c r="N56" s="222"/>
      <c r="O56" s="222">
        <f t="shared" si="13"/>
        <v>6.5</v>
      </c>
      <c r="P56" s="48">
        <f t="shared" si="9"/>
        <v>5.7</v>
      </c>
      <c r="Q56" s="223">
        <f t="shared" si="10"/>
        <v>5.7145949999999992</v>
      </c>
      <c r="R56" s="48">
        <v>5.7</v>
      </c>
      <c r="T56" s="70"/>
      <c r="V56" s="71"/>
      <c r="AF56" s="70"/>
      <c r="AG56" s="70"/>
      <c r="AN56" s="30"/>
      <c r="AO56" s="202"/>
      <c r="AP56" s="70"/>
    </row>
    <row r="57" spans="1:49">
      <c r="A57" s="68">
        <f t="shared" si="8"/>
        <v>1882</v>
      </c>
      <c r="B57" s="53">
        <v>5.4</v>
      </c>
      <c r="C57" s="49">
        <f t="shared" si="14"/>
        <v>-1.0999999999999996</v>
      </c>
      <c r="D57" s="217">
        <v>2.2999999999999998</v>
      </c>
      <c r="E57" s="49">
        <f t="shared" si="11"/>
        <v>-1.2000000000000002</v>
      </c>
      <c r="H57" s="49">
        <v>4.7</v>
      </c>
      <c r="L57" s="160"/>
      <c r="M57" s="222">
        <v>5.6</v>
      </c>
      <c r="N57" s="222"/>
      <c r="O57" s="222">
        <f t="shared" si="13"/>
        <v>5.6</v>
      </c>
      <c r="P57" s="48">
        <f t="shared" si="9"/>
        <v>5</v>
      </c>
      <c r="Q57" s="223">
        <f t="shared" si="10"/>
        <v>5.0579280000000004</v>
      </c>
      <c r="R57" s="48">
        <v>5</v>
      </c>
      <c r="T57" s="70"/>
      <c r="V57" s="71"/>
      <c r="AF57" s="70"/>
      <c r="AG57" s="70"/>
      <c r="AN57" s="202"/>
      <c r="AO57" s="202"/>
      <c r="AP57" s="70"/>
    </row>
    <row r="58" spans="1:49">
      <c r="A58" s="68">
        <f t="shared" si="8"/>
        <v>1883</v>
      </c>
      <c r="B58" s="53">
        <v>5.3</v>
      </c>
      <c r="C58" s="49">
        <f t="shared" si="14"/>
        <v>-0.10000000000000053</v>
      </c>
      <c r="D58" s="217">
        <v>2.6</v>
      </c>
      <c r="E58" s="49">
        <f t="shared" si="11"/>
        <v>0.30000000000000027</v>
      </c>
      <c r="H58" s="49">
        <v>4.7</v>
      </c>
      <c r="L58" s="160"/>
      <c r="M58" s="222">
        <v>5.4</v>
      </c>
      <c r="N58" s="222"/>
      <c r="O58" s="222">
        <f t="shared" si="13"/>
        <v>5.4</v>
      </c>
      <c r="P58" s="48">
        <f t="shared" si="9"/>
        <v>4.9000000000000004</v>
      </c>
      <c r="Q58" s="223">
        <f t="shared" si="10"/>
        <v>4.9120020000000002</v>
      </c>
      <c r="R58" s="48">
        <v>4.9000000000000004</v>
      </c>
      <c r="T58" s="70"/>
      <c r="V58" s="71"/>
      <c r="AF58" s="70"/>
      <c r="AG58" s="70"/>
      <c r="AN58" s="202"/>
      <c r="AO58" s="202"/>
      <c r="AP58" s="70"/>
    </row>
    <row r="59" spans="1:49">
      <c r="A59" s="68">
        <f t="shared" si="8"/>
        <v>1884</v>
      </c>
      <c r="B59" s="53">
        <v>7.4</v>
      </c>
      <c r="C59" s="49">
        <f t="shared" si="14"/>
        <v>2.1000000000000005</v>
      </c>
      <c r="D59" s="217">
        <v>8.1</v>
      </c>
      <c r="E59" s="49">
        <f t="shared" si="11"/>
        <v>5.5</v>
      </c>
      <c r="H59" s="49">
        <v>7.8</v>
      </c>
      <c r="L59" s="160"/>
      <c r="M59" s="222">
        <v>7.3</v>
      </c>
      <c r="N59" s="222"/>
      <c r="O59" s="222">
        <f t="shared" si="13"/>
        <v>7.3</v>
      </c>
      <c r="P59" s="48">
        <f t="shared" si="9"/>
        <v>6.3</v>
      </c>
      <c r="Q59" s="223">
        <f t="shared" si="10"/>
        <v>6.2982990000000001</v>
      </c>
      <c r="R59" s="48">
        <v>6.3</v>
      </c>
      <c r="T59" s="70"/>
      <c r="V59" s="71"/>
      <c r="AF59" s="70"/>
      <c r="AG59" s="70"/>
      <c r="AN59" s="202"/>
      <c r="AO59" s="202"/>
      <c r="AP59" s="70"/>
    </row>
    <row r="60" spans="1:49">
      <c r="A60" s="68">
        <f t="shared" si="8"/>
        <v>1885</v>
      </c>
      <c r="B60" s="53">
        <v>9.9</v>
      </c>
      <c r="C60" s="49">
        <f t="shared" si="14"/>
        <v>2.5</v>
      </c>
      <c r="D60" s="217">
        <v>9.3000000000000007</v>
      </c>
      <c r="E60" s="49">
        <f t="shared" si="11"/>
        <v>1.2000000000000011</v>
      </c>
      <c r="H60" s="49">
        <v>11.5</v>
      </c>
      <c r="L60" s="160"/>
      <c r="M60" s="222">
        <v>9.5</v>
      </c>
      <c r="N60" s="222"/>
      <c r="O60" s="222">
        <f t="shared" si="13"/>
        <v>9.5</v>
      </c>
      <c r="P60" s="48">
        <f t="shared" si="9"/>
        <v>8</v>
      </c>
      <c r="Q60" s="223">
        <f t="shared" si="10"/>
        <v>7.9034849999999999</v>
      </c>
      <c r="R60" s="48">
        <v>8</v>
      </c>
      <c r="T60" s="70"/>
      <c r="V60" s="71"/>
      <c r="AF60" s="70"/>
      <c r="AG60" s="70"/>
      <c r="AN60" s="202"/>
      <c r="AO60" s="202"/>
      <c r="AP60" s="70"/>
    </row>
    <row r="61" spans="1:49">
      <c r="A61" s="68">
        <f t="shared" si="8"/>
        <v>1886</v>
      </c>
      <c r="B61" s="53">
        <v>9.6999999999999993</v>
      </c>
      <c r="C61" s="49">
        <f t="shared" si="14"/>
        <v>-0.20000000000000107</v>
      </c>
      <c r="D61" s="217">
        <v>10.199999999999999</v>
      </c>
      <c r="E61" s="49">
        <f t="shared" si="11"/>
        <v>0.89999999999999858</v>
      </c>
      <c r="H61" s="49">
        <v>14.6</v>
      </c>
      <c r="L61" s="160"/>
      <c r="M61" s="222">
        <v>9.4</v>
      </c>
      <c r="N61" s="222"/>
      <c r="O61" s="222">
        <f t="shared" si="13"/>
        <v>9.4</v>
      </c>
      <c r="P61" s="48">
        <f t="shared" si="9"/>
        <v>7.9</v>
      </c>
      <c r="Q61" s="223">
        <f t="shared" si="10"/>
        <v>7.8305220000000002</v>
      </c>
      <c r="R61" s="48">
        <v>7.9</v>
      </c>
      <c r="T61" s="70"/>
      <c r="V61" s="71"/>
      <c r="AF61" s="70"/>
      <c r="AG61" s="70"/>
      <c r="AN61" s="202"/>
      <c r="AO61" s="202"/>
      <c r="AP61" s="70"/>
    </row>
    <row r="62" spans="1:49">
      <c r="A62" s="68">
        <f t="shared" si="8"/>
        <v>1887</v>
      </c>
      <c r="B62" s="53">
        <v>8.4</v>
      </c>
      <c r="C62" s="49">
        <f t="shared" si="14"/>
        <v>-1.2999999999999989</v>
      </c>
      <c r="D62" s="217">
        <v>7.6</v>
      </c>
      <c r="E62" s="49">
        <f t="shared" si="11"/>
        <v>-2.5999999999999996</v>
      </c>
      <c r="H62" s="49">
        <v>10.6</v>
      </c>
      <c r="L62" s="160"/>
      <c r="M62" s="222">
        <v>8.4</v>
      </c>
      <c r="N62" s="222"/>
      <c r="O62" s="222">
        <f t="shared" si="13"/>
        <v>8.4</v>
      </c>
      <c r="P62" s="48">
        <f t="shared" si="9"/>
        <v>7.1</v>
      </c>
      <c r="Q62" s="223">
        <f t="shared" si="10"/>
        <v>7.100892</v>
      </c>
      <c r="R62" s="48">
        <v>7.1</v>
      </c>
      <c r="T62" s="70"/>
      <c r="V62" s="71"/>
      <c r="AF62" s="70"/>
      <c r="AG62" s="70"/>
      <c r="AN62" s="202"/>
      <c r="AO62" s="202"/>
      <c r="AP62" s="70"/>
    </row>
    <row r="63" spans="1:49">
      <c r="A63" s="68">
        <f t="shared" si="8"/>
        <v>1888</v>
      </c>
      <c r="B63" s="53">
        <v>6.5</v>
      </c>
      <c r="C63" s="49">
        <f t="shared" si="14"/>
        <v>-1.9000000000000004</v>
      </c>
      <c r="D63" s="217">
        <v>4.9000000000000004</v>
      </c>
      <c r="E63" s="49">
        <f t="shared" si="11"/>
        <v>-2.6999999999999993</v>
      </c>
      <c r="H63" s="49">
        <v>5.9</v>
      </c>
      <c r="L63" s="160"/>
      <c r="M63" s="222">
        <v>6.7</v>
      </c>
      <c r="N63" s="222"/>
      <c r="O63" s="222">
        <f t="shared" si="13"/>
        <v>6.7</v>
      </c>
      <c r="P63" s="48">
        <f t="shared" si="9"/>
        <v>5.8</v>
      </c>
      <c r="Q63" s="223">
        <f t="shared" si="10"/>
        <v>5.8605210000000003</v>
      </c>
      <c r="R63" s="48">
        <v>5.8</v>
      </c>
      <c r="T63" s="70"/>
      <c r="V63" s="71"/>
      <c r="AF63" s="70"/>
      <c r="AG63" s="70"/>
      <c r="AN63" s="202"/>
      <c r="AO63" s="202"/>
      <c r="AP63" s="70"/>
    </row>
    <row r="64" spans="1:49">
      <c r="A64" s="68">
        <f t="shared" si="8"/>
        <v>1889</v>
      </c>
      <c r="B64" s="53">
        <v>4.0999999999999996</v>
      </c>
      <c r="C64" s="49">
        <f t="shared" si="14"/>
        <v>-2.4000000000000004</v>
      </c>
      <c r="D64" s="217">
        <v>2.1</v>
      </c>
      <c r="E64" s="49">
        <f t="shared" si="11"/>
        <v>-2.8000000000000003</v>
      </c>
      <c r="H64" s="49">
        <v>2</v>
      </c>
      <c r="L64" s="160"/>
      <c r="M64" s="222">
        <v>4.5</v>
      </c>
      <c r="N64" s="222"/>
      <c r="O64" s="222">
        <f t="shared" si="13"/>
        <v>4.5</v>
      </c>
      <c r="P64" s="48">
        <f t="shared" si="9"/>
        <v>4.3</v>
      </c>
      <c r="Q64" s="223">
        <f t="shared" si="10"/>
        <v>4.2553350000000005</v>
      </c>
      <c r="R64" s="48">
        <v>4.3</v>
      </c>
      <c r="T64" s="70"/>
      <c r="V64" s="71"/>
      <c r="AF64" s="70"/>
      <c r="AG64" s="70"/>
      <c r="AN64" s="202"/>
      <c r="AO64" s="202"/>
      <c r="AP64" s="70"/>
    </row>
    <row r="65" spans="1:42">
      <c r="A65" s="68">
        <f t="shared" si="8"/>
        <v>1890</v>
      </c>
      <c r="B65" s="53">
        <v>3.7</v>
      </c>
      <c r="C65" s="49">
        <f t="shared" si="14"/>
        <v>-0.39999999999999947</v>
      </c>
      <c r="D65" s="217">
        <v>2.1</v>
      </c>
      <c r="E65" s="49">
        <f t="shared" si="11"/>
        <v>0</v>
      </c>
      <c r="H65" s="49">
        <v>2.6</v>
      </c>
      <c r="L65" s="160"/>
      <c r="M65" s="222">
        <v>4.2</v>
      </c>
      <c r="N65" s="222"/>
      <c r="O65" s="222">
        <f t="shared" si="13"/>
        <v>4.2</v>
      </c>
      <c r="P65" s="48">
        <f t="shared" si="9"/>
        <v>4</v>
      </c>
      <c r="Q65" s="223">
        <f t="shared" si="10"/>
        <v>4.0364459999999998</v>
      </c>
      <c r="R65" s="48">
        <v>4</v>
      </c>
      <c r="T65" s="70"/>
      <c r="V65" s="71"/>
      <c r="AF65" s="70"/>
      <c r="AG65" s="70"/>
      <c r="AN65" s="202"/>
      <c r="AO65" s="202"/>
      <c r="AP65" s="70"/>
    </row>
    <row r="66" spans="1:42">
      <c r="A66" s="68">
        <f t="shared" si="8"/>
        <v>1891</v>
      </c>
      <c r="B66" s="53">
        <v>4.9000000000000004</v>
      </c>
      <c r="C66" s="49">
        <f t="shared" si="14"/>
        <v>1.2000000000000002</v>
      </c>
      <c r="D66" s="217">
        <v>3.5</v>
      </c>
      <c r="E66" s="49">
        <f t="shared" si="11"/>
        <v>1.4</v>
      </c>
      <c r="H66" s="49">
        <v>5</v>
      </c>
      <c r="L66" s="160"/>
      <c r="M66" s="222">
        <v>5.3</v>
      </c>
      <c r="N66" s="222"/>
      <c r="O66" s="222">
        <f t="shared" si="13"/>
        <v>5.3</v>
      </c>
      <c r="P66" s="48">
        <f t="shared" si="9"/>
        <v>4.9000000000000004</v>
      </c>
      <c r="Q66" s="223">
        <f t="shared" si="10"/>
        <v>4.8390389999999996</v>
      </c>
      <c r="R66" s="48">
        <v>4.9000000000000004</v>
      </c>
      <c r="T66" s="70"/>
      <c r="V66" s="71"/>
      <c r="AF66" s="70"/>
      <c r="AG66" s="70"/>
      <c r="AN66" s="202"/>
      <c r="AO66" s="202"/>
      <c r="AP66" s="70"/>
    </row>
    <row r="67" spans="1:42">
      <c r="A67" s="68">
        <f t="shared" si="8"/>
        <v>1892</v>
      </c>
      <c r="B67" s="53">
        <v>6.8</v>
      </c>
      <c r="C67" s="49">
        <f t="shared" si="14"/>
        <v>1.8999999999999995</v>
      </c>
      <c r="D67" s="217">
        <v>6.3</v>
      </c>
      <c r="E67" s="49">
        <f t="shared" si="11"/>
        <v>2.8</v>
      </c>
      <c r="H67" s="49">
        <v>9.1999999999999993</v>
      </c>
      <c r="L67" s="160"/>
      <c r="M67" s="222">
        <v>7</v>
      </c>
      <c r="N67" s="222"/>
      <c r="O67" s="222">
        <f t="shared" si="13"/>
        <v>7</v>
      </c>
      <c r="P67" s="48">
        <f t="shared" si="9"/>
        <v>6.1</v>
      </c>
      <c r="Q67" s="223">
        <f t="shared" si="10"/>
        <v>6.0794099999999993</v>
      </c>
      <c r="R67" s="48">
        <v>6.1</v>
      </c>
      <c r="T67" s="70"/>
      <c r="V67" s="71"/>
      <c r="AF67" s="70"/>
      <c r="AG67" s="70"/>
      <c r="AN67" s="202"/>
      <c r="AO67" s="202"/>
      <c r="AP67" s="70"/>
    </row>
    <row r="68" spans="1:42">
      <c r="A68" s="68">
        <f t="shared" si="8"/>
        <v>1893</v>
      </c>
      <c r="B68" s="53">
        <v>8.1</v>
      </c>
      <c r="C68" s="49">
        <f t="shared" si="14"/>
        <v>1.2999999999999998</v>
      </c>
      <c r="D68" s="217">
        <v>7.5</v>
      </c>
      <c r="E68" s="49">
        <f t="shared" si="11"/>
        <v>1.2000000000000002</v>
      </c>
      <c r="H68" s="49">
        <v>10.8</v>
      </c>
      <c r="L68" s="160"/>
      <c r="M68" s="222">
        <v>8.6</v>
      </c>
      <c r="N68" s="222"/>
      <c r="O68" s="222">
        <f t="shared" si="13"/>
        <v>8.6</v>
      </c>
      <c r="P68" s="48">
        <f t="shared" si="9"/>
        <v>7.3</v>
      </c>
      <c r="Q68" s="223">
        <f t="shared" si="10"/>
        <v>7.2468179999999993</v>
      </c>
      <c r="R68" s="48">
        <v>7.3</v>
      </c>
      <c r="T68" s="70"/>
      <c r="V68" s="71"/>
      <c r="AF68" s="70"/>
      <c r="AG68" s="70"/>
      <c r="AN68" s="202"/>
      <c r="AO68" s="202"/>
      <c r="AP68" s="70"/>
    </row>
    <row r="69" spans="1:42">
      <c r="A69" s="68">
        <f t="shared" si="8"/>
        <v>1894</v>
      </c>
      <c r="B69" s="53">
        <v>7.6</v>
      </c>
      <c r="C69" s="49">
        <f t="shared" si="14"/>
        <v>-0.5</v>
      </c>
      <c r="D69" s="217">
        <v>6.9</v>
      </c>
      <c r="E69" s="49">
        <f t="shared" si="11"/>
        <v>-0.59999999999999964</v>
      </c>
      <c r="H69" s="49">
        <v>10.9</v>
      </c>
      <c r="L69" s="160"/>
      <c r="M69" s="222">
        <v>8.1999999999999993</v>
      </c>
      <c r="N69" s="222"/>
      <c r="O69" s="222">
        <f t="shared" si="13"/>
        <v>8.1999999999999993</v>
      </c>
      <c r="P69" s="48">
        <f t="shared" si="9"/>
        <v>7</v>
      </c>
      <c r="Q69" s="223">
        <f t="shared" si="10"/>
        <v>6.9549659999999989</v>
      </c>
      <c r="R69" s="48">
        <v>7</v>
      </c>
      <c r="T69" s="70"/>
      <c r="V69" s="71"/>
      <c r="AF69" s="70"/>
      <c r="AG69" s="70"/>
      <c r="AN69" s="202"/>
      <c r="AO69" s="202"/>
      <c r="AP69" s="70"/>
    </row>
    <row r="70" spans="1:42">
      <c r="A70" s="68">
        <f t="shared" si="8"/>
        <v>1895</v>
      </c>
      <c r="B70" s="53">
        <v>8.1</v>
      </c>
      <c r="C70" s="49">
        <f t="shared" si="14"/>
        <v>0.5</v>
      </c>
      <c r="D70" s="217">
        <v>5.8</v>
      </c>
      <c r="E70" s="49">
        <f t="shared" si="11"/>
        <v>-1.1000000000000005</v>
      </c>
      <c r="H70" s="49">
        <v>8.6</v>
      </c>
      <c r="L70" s="160"/>
      <c r="M70" s="222">
        <v>8.6</v>
      </c>
      <c r="N70" s="222"/>
      <c r="O70" s="222">
        <f t="shared" si="13"/>
        <v>8.6</v>
      </c>
      <c r="P70" s="48">
        <f t="shared" si="9"/>
        <v>7.3</v>
      </c>
      <c r="Q70" s="223">
        <f t="shared" si="10"/>
        <v>7.2468179999999993</v>
      </c>
      <c r="R70" s="48">
        <v>7.3</v>
      </c>
      <c r="T70" s="70"/>
      <c r="V70" s="71"/>
      <c r="AF70" s="70"/>
      <c r="AG70" s="70"/>
      <c r="AN70" s="202"/>
      <c r="AO70" s="202"/>
      <c r="AP70" s="70"/>
    </row>
    <row r="71" spans="1:42">
      <c r="A71" s="68">
        <f t="shared" si="8"/>
        <v>1896</v>
      </c>
      <c r="B71" s="53">
        <v>6.4</v>
      </c>
      <c r="C71" s="49">
        <f t="shared" si="14"/>
        <v>-1.6999999999999993</v>
      </c>
      <c r="D71" s="217">
        <v>3.3</v>
      </c>
      <c r="E71" s="49">
        <f t="shared" si="11"/>
        <v>-2.5</v>
      </c>
      <c r="H71" s="49">
        <v>3.2</v>
      </c>
      <c r="L71" s="160"/>
      <c r="M71" s="222">
        <v>7</v>
      </c>
      <c r="N71" s="222"/>
      <c r="O71" s="222">
        <f t="shared" si="13"/>
        <v>7</v>
      </c>
      <c r="P71" s="48">
        <f t="shared" si="9"/>
        <v>6.1</v>
      </c>
      <c r="Q71" s="223">
        <f t="shared" si="10"/>
        <v>6.0794099999999993</v>
      </c>
      <c r="R71" s="48">
        <v>6.1</v>
      </c>
      <c r="T71" s="70"/>
      <c r="V71" s="71"/>
      <c r="AF71" s="70"/>
      <c r="AG71" s="70"/>
    </row>
    <row r="72" spans="1:42">
      <c r="A72" s="68">
        <f t="shared" si="8"/>
        <v>1897</v>
      </c>
      <c r="B72" s="53">
        <v>6.2</v>
      </c>
      <c r="C72" s="49">
        <f t="shared" si="14"/>
        <v>-0.20000000000000018</v>
      </c>
      <c r="D72" s="217">
        <v>3.3</v>
      </c>
      <c r="E72" s="49">
        <f t="shared" si="11"/>
        <v>0</v>
      </c>
      <c r="H72" s="49">
        <v>7.5</v>
      </c>
      <c r="L72" s="160"/>
      <c r="M72" s="222">
        <v>6.7</v>
      </c>
      <c r="N72" s="222"/>
      <c r="O72" s="222">
        <f t="shared" si="13"/>
        <v>6.7</v>
      </c>
      <c r="P72" s="48">
        <f t="shared" si="9"/>
        <v>5.9</v>
      </c>
      <c r="Q72" s="223">
        <f t="shared" si="10"/>
        <v>5.8605210000000003</v>
      </c>
      <c r="R72" s="48">
        <v>5.9</v>
      </c>
      <c r="T72" s="70"/>
      <c r="V72" s="71"/>
      <c r="AF72" s="70"/>
      <c r="AG72" s="70"/>
    </row>
    <row r="73" spans="1:42">
      <c r="A73" s="68">
        <f t="shared" si="8"/>
        <v>1898</v>
      </c>
      <c r="B73" s="53">
        <v>4.9000000000000004</v>
      </c>
      <c r="C73" s="49">
        <f t="shared" si="14"/>
        <v>-1.2999999999999998</v>
      </c>
      <c r="D73" s="217">
        <v>2.8</v>
      </c>
      <c r="E73" s="49">
        <f t="shared" si="11"/>
        <v>-0.5</v>
      </c>
      <c r="H73" s="49">
        <v>3.6</v>
      </c>
      <c r="L73" s="160"/>
      <c r="M73" s="222">
        <v>5.4</v>
      </c>
      <c r="N73" s="222"/>
      <c r="O73" s="222">
        <f t="shared" si="13"/>
        <v>5.4</v>
      </c>
      <c r="P73" s="48">
        <f t="shared" si="9"/>
        <v>4.9000000000000004</v>
      </c>
      <c r="Q73" s="223">
        <f t="shared" si="10"/>
        <v>4.9120020000000002</v>
      </c>
      <c r="R73" s="48">
        <v>4.9000000000000004</v>
      </c>
      <c r="T73" s="70"/>
      <c r="V73" s="71"/>
      <c r="AF73" s="70"/>
      <c r="AG73" s="70"/>
    </row>
    <row r="74" spans="1:42">
      <c r="A74" s="68">
        <f t="shared" si="8"/>
        <v>1899</v>
      </c>
      <c r="B74" s="53">
        <v>4</v>
      </c>
      <c r="C74" s="49">
        <f t="shared" si="14"/>
        <v>-0.90000000000000036</v>
      </c>
      <c r="D74" s="217">
        <v>2</v>
      </c>
      <c r="E74" s="49">
        <f t="shared" si="11"/>
        <v>-0.79999999999999982</v>
      </c>
      <c r="H74" s="49">
        <v>1.8</v>
      </c>
      <c r="L74" s="160"/>
      <c r="M74" s="222">
        <v>4.5</v>
      </c>
      <c r="N74" s="222"/>
      <c r="O74" s="222">
        <f t="shared" si="13"/>
        <v>4.5</v>
      </c>
      <c r="P74" s="48">
        <f t="shared" si="9"/>
        <v>4.3</v>
      </c>
      <c r="Q74" s="223">
        <f t="shared" si="10"/>
        <v>4.2553350000000005</v>
      </c>
      <c r="R74" s="48">
        <v>4.3</v>
      </c>
      <c r="T74" s="70"/>
      <c r="V74" s="71"/>
      <c r="AF74" s="70"/>
      <c r="AG74" s="70"/>
    </row>
    <row r="75" spans="1:42">
      <c r="A75" s="68">
        <f t="shared" si="8"/>
        <v>1900</v>
      </c>
      <c r="B75" s="53">
        <v>4.2</v>
      </c>
      <c r="C75" s="49">
        <f t="shared" si="14"/>
        <v>0.20000000000000018</v>
      </c>
      <c r="D75" s="217">
        <v>2.5</v>
      </c>
      <c r="E75" s="49">
        <f t="shared" si="11"/>
        <v>0.5</v>
      </c>
      <c r="H75" s="49">
        <v>3</v>
      </c>
      <c r="L75" s="160"/>
      <c r="M75" s="222">
        <v>4.5</v>
      </c>
      <c r="N75" s="222"/>
      <c r="O75" s="222">
        <f t="shared" si="13"/>
        <v>4.5</v>
      </c>
      <c r="P75" s="48">
        <f t="shared" si="9"/>
        <v>4.3</v>
      </c>
      <c r="Q75" s="223">
        <f t="shared" si="10"/>
        <v>4.2553350000000005</v>
      </c>
      <c r="R75" s="48">
        <v>4.3</v>
      </c>
      <c r="T75" s="70"/>
      <c r="V75" s="71"/>
      <c r="AF75" s="70"/>
      <c r="AG75" s="70"/>
    </row>
    <row r="76" spans="1:42">
      <c r="A76" s="68">
        <f t="shared" si="8"/>
        <v>1901</v>
      </c>
      <c r="B76" s="53">
        <v>6.3</v>
      </c>
      <c r="C76" s="49">
        <f t="shared" si="14"/>
        <v>2.0999999999999996</v>
      </c>
      <c r="D76" s="217">
        <v>3.3</v>
      </c>
      <c r="E76" s="49">
        <f t="shared" si="11"/>
        <v>0.79999999999999982</v>
      </c>
      <c r="H76" s="49">
        <v>6.7</v>
      </c>
      <c r="L76" s="160"/>
      <c r="M76" s="222">
        <v>6.5</v>
      </c>
      <c r="N76" s="222"/>
      <c r="O76" s="222">
        <f t="shared" si="13"/>
        <v>6.5</v>
      </c>
      <c r="P76" s="48">
        <f t="shared" si="9"/>
        <v>5.7</v>
      </c>
      <c r="Q76" s="223">
        <f t="shared" si="10"/>
        <v>5.7145949999999992</v>
      </c>
      <c r="R76" s="48">
        <v>5.7</v>
      </c>
      <c r="T76" s="70"/>
      <c r="V76" s="71"/>
      <c r="AF76" s="70"/>
      <c r="AG76" s="70"/>
    </row>
    <row r="77" spans="1:42">
      <c r="A77" s="68">
        <f t="shared" si="8"/>
        <v>1902</v>
      </c>
      <c r="B77" s="53">
        <v>6.6</v>
      </c>
      <c r="C77" s="49">
        <f t="shared" si="14"/>
        <v>0.29999999999999982</v>
      </c>
      <c r="D77" s="217">
        <v>4</v>
      </c>
      <c r="E77" s="49">
        <f t="shared" si="11"/>
        <v>0.70000000000000018</v>
      </c>
      <c r="H77" s="49">
        <v>7.8</v>
      </c>
      <c r="L77" s="160"/>
      <c r="M77" s="222">
        <v>6.8</v>
      </c>
      <c r="N77" s="222"/>
      <c r="O77" s="222">
        <f t="shared" si="13"/>
        <v>6.8</v>
      </c>
      <c r="P77" s="48">
        <f t="shared" si="9"/>
        <v>6</v>
      </c>
      <c r="Q77" s="223">
        <f t="shared" si="10"/>
        <v>5.933484</v>
      </c>
      <c r="R77" s="48">
        <v>6</v>
      </c>
      <c r="T77" s="70"/>
      <c r="V77" s="71"/>
      <c r="AF77" s="70"/>
      <c r="AG77" s="70"/>
    </row>
    <row r="78" spans="1:42">
      <c r="A78" s="68">
        <f t="shared" si="8"/>
        <v>1903</v>
      </c>
      <c r="B78" s="53">
        <v>7.3</v>
      </c>
      <c r="C78" s="49">
        <f t="shared" si="14"/>
        <v>0.70000000000000018</v>
      </c>
      <c r="D78" s="217">
        <v>4.7</v>
      </c>
      <c r="E78" s="49">
        <f t="shared" si="11"/>
        <v>0.70000000000000018</v>
      </c>
      <c r="H78" s="49">
        <v>7.4</v>
      </c>
      <c r="L78" s="160"/>
      <c r="M78" s="222">
        <v>7.6</v>
      </c>
      <c r="N78" s="222"/>
      <c r="O78" s="222">
        <f t="shared" si="13"/>
        <v>7.6</v>
      </c>
      <c r="P78" s="48">
        <f t="shared" si="9"/>
        <v>6.5</v>
      </c>
      <c r="Q78" s="223">
        <f t="shared" si="10"/>
        <v>6.5171879999999991</v>
      </c>
      <c r="R78" s="48">
        <v>6.5</v>
      </c>
      <c r="T78" s="70"/>
      <c r="V78" s="71"/>
      <c r="AF78" s="70"/>
      <c r="AG78" s="70"/>
    </row>
    <row r="79" spans="1:42">
      <c r="A79" s="68">
        <f t="shared" si="8"/>
        <v>1904</v>
      </c>
      <c r="B79" s="53">
        <v>9.3000000000000007</v>
      </c>
      <c r="C79" s="49">
        <f t="shared" si="14"/>
        <v>2.0000000000000009</v>
      </c>
      <c r="D79" s="217">
        <v>6</v>
      </c>
      <c r="E79" s="49">
        <f t="shared" si="11"/>
        <v>1.2999999999999998</v>
      </c>
      <c r="H79" s="49">
        <v>11.7</v>
      </c>
      <c r="L79" s="160"/>
      <c r="M79" s="222">
        <v>9.6</v>
      </c>
      <c r="N79" s="222"/>
      <c r="O79" s="222">
        <f t="shared" si="13"/>
        <v>9.6</v>
      </c>
      <c r="P79" s="48">
        <f t="shared" si="9"/>
        <v>8</v>
      </c>
      <c r="Q79" s="223">
        <f t="shared" si="10"/>
        <v>7.9764479999999995</v>
      </c>
      <c r="R79" s="48">
        <v>8</v>
      </c>
      <c r="T79" s="70"/>
      <c r="V79" s="71"/>
      <c r="AF79" s="70"/>
      <c r="AG79" s="70"/>
    </row>
    <row r="80" spans="1:42">
      <c r="A80" s="68">
        <f t="shared" si="8"/>
        <v>1905</v>
      </c>
      <c r="B80" s="53">
        <v>8.5</v>
      </c>
      <c r="C80" s="49">
        <f t="shared" si="14"/>
        <v>-0.80000000000000071</v>
      </c>
      <c r="D80" s="217">
        <v>5</v>
      </c>
      <c r="E80" s="49">
        <f t="shared" si="11"/>
        <v>-1</v>
      </c>
      <c r="H80" s="49">
        <v>8.4</v>
      </c>
      <c r="L80" s="160"/>
      <c r="M80" s="222">
        <v>8.9</v>
      </c>
      <c r="N80" s="222"/>
      <c r="O80" s="222">
        <f t="shared" si="13"/>
        <v>8.9</v>
      </c>
      <c r="P80" s="48">
        <f t="shared" si="9"/>
        <v>7.5</v>
      </c>
      <c r="Q80" s="223">
        <f t="shared" si="10"/>
        <v>7.4657070000000001</v>
      </c>
      <c r="R80" s="48">
        <v>7.5</v>
      </c>
      <c r="T80" s="70"/>
      <c r="V80" s="71"/>
      <c r="AF80" s="70"/>
      <c r="AG80" s="70"/>
    </row>
    <row r="81" spans="1:33">
      <c r="A81" s="68">
        <f t="shared" si="8"/>
        <v>1906</v>
      </c>
      <c r="B81" s="53">
        <v>6.4</v>
      </c>
      <c r="C81" s="49">
        <f t="shared" si="14"/>
        <v>-2.0999999999999996</v>
      </c>
      <c r="D81" s="217">
        <v>3.6</v>
      </c>
      <c r="E81" s="49">
        <f t="shared" si="11"/>
        <v>-1.4</v>
      </c>
      <c r="H81" s="49">
        <v>4.3</v>
      </c>
      <c r="L81" s="160"/>
      <c r="M81" s="222">
        <v>6.9</v>
      </c>
      <c r="N81" s="222"/>
      <c r="O81" s="222">
        <f t="shared" si="13"/>
        <v>6.9</v>
      </c>
      <c r="P81" s="48">
        <f t="shared" si="9"/>
        <v>6</v>
      </c>
      <c r="Q81" s="223">
        <f t="shared" si="10"/>
        <v>6.0064469999999996</v>
      </c>
      <c r="R81" s="48">
        <v>6</v>
      </c>
      <c r="T81" s="70"/>
      <c r="V81" s="71"/>
      <c r="AF81" s="70"/>
      <c r="AG81" s="70"/>
    </row>
    <row r="82" spans="1:33">
      <c r="A82" s="68">
        <f t="shared" si="8"/>
        <v>1907</v>
      </c>
      <c r="B82" s="53">
        <v>5.0999999999999996</v>
      </c>
      <c r="C82" s="49">
        <f t="shared" si="14"/>
        <v>-1.3000000000000007</v>
      </c>
      <c r="D82" s="217">
        <v>3.7</v>
      </c>
      <c r="E82" s="49">
        <f t="shared" si="11"/>
        <v>0.10000000000000009</v>
      </c>
      <c r="H82" s="49">
        <v>6.2</v>
      </c>
      <c r="L82" s="160"/>
      <c r="M82" s="222">
        <v>5.7</v>
      </c>
      <c r="N82" s="222"/>
      <c r="O82" s="222">
        <f t="shared" si="13"/>
        <v>5.7</v>
      </c>
      <c r="P82" s="48">
        <f t="shared" si="9"/>
        <v>5.0999999999999996</v>
      </c>
      <c r="Q82" s="223">
        <f t="shared" si="10"/>
        <v>5.1308910000000001</v>
      </c>
      <c r="R82" s="48">
        <v>5.0999999999999996</v>
      </c>
      <c r="T82" s="70"/>
      <c r="V82" s="71"/>
      <c r="AF82" s="70"/>
      <c r="AG82" s="70"/>
    </row>
    <row r="83" spans="1:33">
      <c r="A83" s="68">
        <f t="shared" si="8"/>
        <v>1908</v>
      </c>
      <c r="B83" s="53">
        <v>9.5</v>
      </c>
      <c r="C83" s="49">
        <f t="shared" si="14"/>
        <v>4.4000000000000004</v>
      </c>
      <c r="D83" s="217">
        <v>7.8</v>
      </c>
      <c r="E83" s="49">
        <f t="shared" si="11"/>
        <v>4.0999999999999996</v>
      </c>
      <c r="H83" s="49">
        <v>17.399999999999999</v>
      </c>
      <c r="L83" s="160"/>
      <c r="M83" s="222">
        <v>9.9</v>
      </c>
      <c r="N83" s="222"/>
      <c r="O83" s="222">
        <f t="shared" si="13"/>
        <v>9.9</v>
      </c>
      <c r="P83" s="48">
        <f t="shared" si="9"/>
        <v>8.1999999999999993</v>
      </c>
      <c r="Q83" s="223">
        <f t="shared" si="10"/>
        <v>8.1953370000000003</v>
      </c>
      <c r="R83" s="48">
        <v>8.1999999999999993</v>
      </c>
      <c r="T83" s="70"/>
      <c r="V83" s="71"/>
      <c r="AF83" s="70"/>
      <c r="AG83" s="70"/>
    </row>
    <row r="84" spans="1:33">
      <c r="A84" s="68">
        <f t="shared" si="8"/>
        <v>1909</v>
      </c>
      <c r="B84" s="53">
        <v>10.1</v>
      </c>
      <c r="C84" s="49">
        <f t="shared" si="14"/>
        <v>0.59999999999999964</v>
      </c>
      <c r="D84" s="217">
        <v>7.7</v>
      </c>
      <c r="E84" s="49">
        <f t="shared" si="11"/>
        <v>-9.9999999999999645E-2</v>
      </c>
      <c r="L84" s="160"/>
      <c r="M84" s="222">
        <v>10.6</v>
      </c>
      <c r="N84" s="222"/>
      <c r="O84" s="222">
        <f t="shared" si="13"/>
        <v>10.6</v>
      </c>
      <c r="P84" s="48">
        <f t="shared" si="9"/>
        <v>8.6999999999999993</v>
      </c>
      <c r="Q84" s="223">
        <f t="shared" si="10"/>
        <v>8.7060779999999998</v>
      </c>
      <c r="R84" s="48">
        <v>8.6999999999999993</v>
      </c>
      <c r="T84" s="70"/>
      <c r="V84" s="71"/>
      <c r="AF84" s="70"/>
      <c r="AG84" s="70"/>
    </row>
    <row r="85" spans="1:33">
      <c r="A85" s="68">
        <f t="shared" si="8"/>
        <v>1910</v>
      </c>
      <c r="B85" s="53">
        <v>7.4</v>
      </c>
      <c r="C85" s="49">
        <f t="shared" si="14"/>
        <v>-2.6999999999999993</v>
      </c>
      <c r="D85" s="217">
        <v>4.7</v>
      </c>
      <c r="E85" s="49">
        <f t="shared" si="11"/>
        <v>-3</v>
      </c>
      <c r="L85" s="160"/>
      <c r="M85" s="222">
        <v>7.9</v>
      </c>
      <c r="N85" s="222"/>
      <c r="O85" s="222">
        <f t="shared" si="13"/>
        <v>7.9</v>
      </c>
      <c r="P85" s="48">
        <f t="shared" si="9"/>
        <v>6.7</v>
      </c>
      <c r="Q85" s="223">
        <f t="shared" si="10"/>
        <v>6.7360769999999999</v>
      </c>
      <c r="R85" s="48">
        <v>6.7</v>
      </c>
      <c r="T85" s="70"/>
      <c r="V85" s="71"/>
      <c r="AF85" s="70"/>
      <c r="AG85" s="70"/>
    </row>
    <row r="86" spans="1:33">
      <c r="A86" s="68">
        <f t="shared" si="8"/>
        <v>1911</v>
      </c>
      <c r="B86" s="53">
        <v>5.6</v>
      </c>
      <c r="C86" s="49">
        <f t="shared" si="14"/>
        <v>-1.8000000000000007</v>
      </c>
      <c r="D86" s="217">
        <v>3</v>
      </c>
      <c r="E86" s="49">
        <f t="shared" si="11"/>
        <v>-1.7000000000000002</v>
      </c>
      <c r="L86" s="160"/>
      <c r="M86" s="222">
        <v>6.2</v>
      </c>
      <c r="N86" s="222"/>
      <c r="O86" s="222">
        <f t="shared" si="13"/>
        <v>6.2</v>
      </c>
      <c r="P86" s="48">
        <f t="shared" si="9"/>
        <v>5.5</v>
      </c>
      <c r="Q86" s="223">
        <f t="shared" si="10"/>
        <v>5.4957060000000002</v>
      </c>
      <c r="R86" s="48">
        <v>5.5</v>
      </c>
      <c r="T86" s="70"/>
      <c r="V86" s="71"/>
      <c r="AF86" s="70"/>
      <c r="AG86" s="70"/>
    </row>
    <row r="87" spans="1:33">
      <c r="A87" s="68">
        <f t="shared" si="8"/>
        <v>1912</v>
      </c>
      <c r="B87" s="53">
        <v>4.4000000000000004</v>
      </c>
      <c r="C87" s="49">
        <f t="shared" si="14"/>
        <v>-1.1999999999999993</v>
      </c>
      <c r="D87" s="217">
        <v>3.3</v>
      </c>
      <c r="E87" s="49">
        <f t="shared" si="11"/>
        <v>0.29999999999999982</v>
      </c>
      <c r="L87" s="160"/>
      <c r="M87" s="222">
        <v>5</v>
      </c>
      <c r="N87" s="222"/>
      <c r="O87" s="222">
        <f t="shared" si="13"/>
        <v>5</v>
      </c>
      <c r="P87" s="48">
        <f t="shared" si="9"/>
        <v>4.5999999999999996</v>
      </c>
      <c r="Q87" s="223">
        <f t="shared" si="10"/>
        <v>4.6201500000000006</v>
      </c>
      <c r="R87" s="48">
        <v>4.5999999999999996</v>
      </c>
      <c r="T87" s="70"/>
      <c r="V87" s="71"/>
      <c r="AF87" s="70"/>
      <c r="AG87" s="70"/>
    </row>
    <row r="88" spans="1:33">
      <c r="A88" s="68">
        <f t="shared" si="8"/>
        <v>1913</v>
      </c>
      <c r="B88" s="53">
        <v>3.9</v>
      </c>
      <c r="C88" s="49">
        <f t="shared" si="14"/>
        <v>-0.50000000000000044</v>
      </c>
      <c r="D88" s="217">
        <v>2.1</v>
      </c>
      <c r="E88" s="49">
        <f t="shared" si="11"/>
        <v>-1.1999999999999997</v>
      </c>
      <c r="L88" s="160"/>
      <c r="M88" s="222">
        <v>4.4000000000000004</v>
      </c>
      <c r="N88" s="222"/>
      <c r="O88" s="222">
        <f t="shared" si="13"/>
        <v>4.4000000000000004</v>
      </c>
      <c r="P88" s="48">
        <f t="shared" si="9"/>
        <v>4.2</v>
      </c>
      <c r="Q88" s="223">
        <f t="shared" si="10"/>
        <v>4.1823720000000009</v>
      </c>
      <c r="R88" s="48">
        <v>4.2</v>
      </c>
      <c r="T88" s="70"/>
      <c r="V88" s="71"/>
      <c r="AF88" s="70"/>
      <c r="AG88" s="70"/>
    </row>
    <row r="89" spans="1:33">
      <c r="B89" s="53"/>
      <c r="D89" s="217"/>
      <c r="L89" s="160"/>
      <c r="M89" s="160"/>
      <c r="N89" s="160"/>
      <c r="O89" s="222"/>
      <c r="P89" s="48"/>
      <c r="Q89" s="223"/>
      <c r="R89" s="48"/>
      <c r="T89" s="70"/>
      <c r="V89" s="71"/>
      <c r="AF89" s="70"/>
      <c r="AG89" s="70"/>
    </row>
    <row r="90" spans="1:33">
      <c r="B90" s="53"/>
      <c r="D90" s="217"/>
      <c r="L90" s="160"/>
      <c r="M90" s="160"/>
      <c r="N90" s="160"/>
      <c r="O90" s="222"/>
      <c r="P90" s="48"/>
      <c r="Q90" s="223"/>
      <c r="R90" s="48"/>
      <c r="T90" s="70"/>
      <c r="AF90" s="70"/>
      <c r="AG90" s="70"/>
    </row>
    <row r="91" spans="1:33">
      <c r="B91" s="53"/>
      <c r="D91" s="217"/>
      <c r="L91" s="160"/>
      <c r="M91" s="160"/>
      <c r="N91" s="160"/>
      <c r="O91" s="222"/>
      <c r="P91" s="48"/>
      <c r="Q91" s="223"/>
      <c r="R91" s="48"/>
      <c r="T91" s="70"/>
      <c r="AF91" s="70"/>
      <c r="AG91" s="70"/>
    </row>
    <row r="92" spans="1:33">
      <c r="B92" s="53"/>
      <c r="D92" s="217"/>
      <c r="L92" s="160"/>
      <c r="M92" s="160"/>
      <c r="N92" s="160"/>
      <c r="O92" s="222"/>
      <c r="P92" s="48"/>
      <c r="Q92" s="223"/>
      <c r="R92" s="48"/>
      <c r="T92" s="70"/>
      <c r="AF92" s="70"/>
      <c r="AG92" s="70"/>
    </row>
    <row r="93" spans="1:33">
      <c r="B93" s="53"/>
      <c r="D93" s="217"/>
      <c r="L93" s="160"/>
      <c r="M93" s="160"/>
      <c r="N93" s="160"/>
      <c r="O93" s="222"/>
      <c r="P93" s="48"/>
      <c r="Q93" s="223"/>
      <c r="R93" s="48"/>
      <c r="T93" s="70"/>
      <c r="AF93" s="70"/>
      <c r="AG93" s="70"/>
    </row>
  </sheetData>
  <mergeCells count="1">
    <mergeCell ref="P3:R3"/>
  </mergeCells>
  <hyperlinks>
    <hyperlink ref="A1" location="'Front page'!A1" display="Front page"/>
  </hyperlinks>
  <pageMargins left="0.7" right="0.7" top="0.75" bottom="0.75" header="0.3" footer="0.3"/>
  <pageSetup paperSize="9" orientation="portrait" horizontalDpi="1200" verticalDpi="1200" r:id="rId1"/>
  <ignoredErrors>
    <ignoredError sqref="E4:F4 H4:I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76"/>
  <sheetViews>
    <sheetView zoomScale="80" zoomScaleNormal="80" workbookViewId="0">
      <pane xSplit="1" ySplit="5" topLeftCell="B19" activePane="bottomRight" state="frozen"/>
      <selection activeCell="G15" sqref="G15"/>
      <selection pane="topRight" activeCell="G15" sqref="G15"/>
      <selection pane="bottomLeft" activeCell="G15" sqref="G15"/>
      <selection pane="bottomRight" activeCell="G15" sqref="G15"/>
    </sheetView>
  </sheetViews>
  <sheetFormatPr defaultRowHeight="15"/>
  <cols>
    <col min="1" max="1" width="15.7109375" style="68" customWidth="1"/>
    <col min="2" max="2" width="18.7109375" style="68" customWidth="1"/>
    <col min="3" max="3" width="19.140625" style="68" customWidth="1"/>
    <col min="4" max="7" width="9.140625" style="68"/>
    <col min="8" max="8" width="9.5703125" style="68" bestFit="1" customWidth="1"/>
    <col min="9" max="9" width="10.5703125" style="68" customWidth="1"/>
    <col min="10" max="10" width="9.140625" style="68"/>
    <col min="11" max="11" width="13" style="68" customWidth="1"/>
    <col min="12" max="13" width="9.140625" style="68"/>
    <col min="14" max="14" width="11.42578125" style="68" customWidth="1"/>
    <col min="15" max="15" width="9.140625" style="68"/>
    <col min="16" max="16" width="15.42578125" style="68" customWidth="1"/>
    <col min="17" max="17" width="11.42578125" style="68" customWidth="1"/>
    <col min="18" max="18" width="23.7109375" style="68" customWidth="1"/>
    <col min="19" max="19" width="11.42578125" style="68" customWidth="1"/>
    <col min="20" max="21" width="23.7109375" style="68" customWidth="1"/>
    <col min="22" max="22" width="14" style="68" customWidth="1"/>
    <col min="23" max="23" width="19.85546875" style="68" customWidth="1"/>
    <col min="24" max="25" width="9.140625" style="68"/>
    <col min="26" max="26" width="17.85546875" style="68" bestFit="1" customWidth="1"/>
    <col min="27" max="16384" width="9.140625" style="68"/>
  </cols>
  <sheetData>
    <row r="1" spans="1:26" ht="18.75">
      <c r="A1" s="230" t="s">
        <v>348</v>
      </c>
      <c r="B1" s="229" t="s">
        <v>343</v>
      </c>
      <c r="P1" s="68" t="s">
        <v>321</v>
      </c>
    </row>
    <row r="2" spans="1:26">
      <c r="F2" s="68" t="s">
        <v>322</v>
      </c>
      <c r="P2" s="224" t="s">
        <v>323</v>
      </c>
    </row>
    <row r="3" spans="1:26">
      <c r="C3" s="68" t="s">
        <v>324</v>
      </c>
      <c r="F3" s="11" t="s">
        <v>325</v>
      </c>
      <c r="P3" s="224" t="s">
        <v>326</v>
      </c>
    </row>
    <row r="4" spans="1:26" s="74" customFormat="1" ht="75.75" customHeight="1">
      <c r="B4" s="74" t="s">
        <v>344</v>
      </c>
      <c r="C4" s="76" t="s">
        <v>327</v>
      </c>
      <c r="F4" s="74" t="s">
        <v>328</v>
      </c>
      <c r="I4" s="56" t="s">
        <v>345</v>
      </c>
      <c r="K4" s="76" t="s">
        <v>349</v>
      </c>
      <c r="L4" s="74" t="s">
        <v>329</v>
      </c>
      <c r="P4" s="76" t="s">
        <v>330</v>
      </c>
      <c r="R4" s="76" t="s">
        <v>331</v>
      </c>
      <c r="T4" s="76"/>
      <c r="U4" s="76"/>
    </row>
    <row r="5" spans="1:26" ht="45">
      <c r="A5" s="11" t="s">
        <v>21</v>
      </c>
      <c r="B5" s="11" t="s">
        <v>21</v>
      </c>
      <c r="C5" s="140" t="s">
        <v>332</v>
      </c>
      <c r="D5" s="140" t="s">
        <v>333</v>
      </c>
      <c r="E5" s="140" t="s">
        <v>334</v>
      </c>
      <c r="F5" s="68" t="s">
        <v>324</v>
      </c>
      <c r="I5" s="43"/>
      <c r="L5" s="68" t="s">
        <v>335</v>
      </c>
      <c r="N5" s="74" t="s">
        <v>336</v>
      </c>
      <c r="P5" s="68" t="s">
        <v>337</v>
      </c>
      <c r="Q5" s="68" t="s">
        <v>338</v>
      </c>
      <c r="R5" s="68" t="s">
        <v>337</v>
      </c>
      <c r="S5" s="68" t="s">
        <v>338</v>
      </c>
      <c r="T5" s="68" t="s">
        <v>337</v>
      </c>
      <c r="U5" s="68" t="s">
        <v>338</v>
      </c>
      <c r="V5" s="76" t="s">
        <v>339</v>
      </c>
      <c r="W5" s="76" t="s">
        <v>340</v>
      </c>
    </row>
    <row r="6" spans="1:26" ht="15.75">
      <c r="A6" s="24">
        <v>1841</v>
      </c>
      <c r="B6" s="11"/>
      <c r="C6" s="140"/>
      <c r="D6" s="140"/>
      <c r="E6" s="140"/>
      <c r="I6" s="43"/>
      <c r="N6" s="74"/>
      <c r="W6" s="215">
        <f>7.778-1.048-0.953-0.88-0.121-0.104-0.056-0.031-0.013</f>
        <v>4.5720000000000001</v>
      </c>
    </row>
    <row r="7" spans="1:26" ht="15.75">
      <c r="A7" s="24">
        <f t="shared" ref="A7:A23" si="0">A8-1</f>
        <v>1842</v>
      </c>
      <c r="B7" s="11"/>
      <c r="C7" s="140"/>
      <c r="D7" s="140"/>
      <c r="E7" s="140"/>
      <c r="I7" s="43"/>
      <c r="N7" s="74"/>
      <c r="W7" s="70">
        <f>W6*($W$16/$W$6)^0.1</f>
        <v>4.6403181985233184</v>
      </c>
    </row>
    <row r="8" spans="1:26" ht="15.75">
      <c r="A8" s="24">
        <f t="shared" si="0"/>
        <v>1843</v>
      </c>
      <c r="B8" s="11"/>
      <c r="C8" s="140"/>
      <c r="D8" s="140"/>
      <c r="E8" s="140"/>
      <c r="I8" s="43"/>
      <c r="N8" s="74"/>
      <c r="W8" s="70">
        <f t="shared" ref="W8:W15" si="1">W7*($W$16/$W$6)^0.1</f>
        <v>4.7096572579935909</v>
      </c>
    </row>
    <row r="9" spans="1:26" ht="15.75">
      <c r="A9" s="24">
        <f t="shared" si="0"/>
        <v>1844</v>
      </c>
      <c r="B9" s="11"/>
      <c r="C9" s="140"/>
      <c r="D9" s="140"/>
      <c r="E9" s="140"/>
      <c r="I9" s="43"/>
      <c r="N9" s="74"/>
      <c r="W9" s="70">
        <f t="shared" si="1"/>
        <v>4.7800324328685679</v>
      </c>
    </row>
    <row r="10" spans="1:26" ht="15.75">
      <c r="A10" s="24">
        <f t="shared" si="0"/>
        <v>1845</v>
      </c>
      <c r="B10" s="11"/>
      <c r="C10" s="140"/>
      <c r="D10" s="140"/>
      <c r="E10" s="140"/>
      <c r="I10" s="43"/>
      <c r="N10" s="74"/>
      <c r="W10" s="70">
        <f t="shared" si="1"/>
        <v>4.8514592055493679</v>
      </c>
    </row>
    <row r="11" spans="1:26" ht="15.75">
      <c r="A11" s="24">
        <f t="shared" si="0"/>
        <v>1846</v>
      </c>
      <c r="B11" s="11"/>
      <c r="C11" s="140"/>
      <c r="D11" s="140"/>
      <c r="E11" s="140"/>
      <c r="I11" s="43"/>
      <c r="N11" s="74"/>
      <c r="W11" s="70">
        <f t="shared" si="1"/>
        <v>4.9239532897865734</v>
      </c>
    </row>
    <row r="12" spans="1:26" ht="15.75">
      <c r="A12" s="24">
        <f t="shared" si="0"/>
        <v>1847</v>
      </c>
      <c r="B12" s="11"/>
      <c r="C12" s="140"/>
      <c r="D12" s="140"/>
      <c r="E12" s="140"/>
      <c r="I12" s="128"/>
      <c r="N12" s="74"/>
      <c r="W12" s="70">
        <f t="shared" si="1"/>
        <v>4.9975306341372265</v>
      </c>
    </row>
    <row r="13" spans="1:26" ht="15.75">
      <c r="A13" s="24">
        <f t="shared" si="0"/>
        <v>1848</v>
      </c>
      <c r="B13" s="11"/>
      <c r="C13" s="140"/>
      <c r="D13" s="140"/>
      <c r="E13" s="140"/>
      <c r="I13" s="128">
        <f t="shared" ref="I13:I24" si="2">I14*X13/X14</f>
        <v>8.723041065778645</v>
      </c>
      <c r="Q13" s="68">
        <f>999+4026</f>
        <v>5025</v>
      </c>
      <c r="R13" s="71"/>
      <c r="S13" s="71">
        <v>426</v>
      </c>
      <c r="U13" s="71">
        <f>U14*S13/S14</f>
        <v>18083.222979552094</v>
      </c>
      <c r="W13" s="70">
        <f t="shared" si="1"/>
        <v>5.0722074254734801</v>
      </c>
      <c r="X13" s="70">
        <f t="shared" ref="X13:X29" si="3">100*AVERAGE(Q13,P14)/(1000000*W13)</f>
        <v>0.15879673925693463</v>
      </c>
      <c r="Y13" s="4">
        <f>100*AVERAGE(U13,T14)/(1000000*W13)</f>
        <v>0.35004703081752703</v>
      </c>
      <c r="Z13" s="4"/>
    </row>
    <row r="14" spans="1:26" ht="15.75">
      <c r="A14" s="24">
        <f t="shared" si="0"/>
        <v>1849</v>
      </c>
      <c r="B14" s="11"/>
      <c r="C14" s="140"/>
      <c r="D14" s="140"/>
      <c r="E14" s="140"/>
      <c r="I14" s="128">
        <f t="shared" si="2"/>
        <v>7.7895191754709314</v>
      </c>
      <c r="P14" s="68">
        <f>2389+8695</f>
        <v>11084</v>
      </c>
      <c r="Q14" s="68">
        <f>802+3948</f>
        <v>4750</v>
      </c>
      <c r="R14" s="71">
        <v>414.3</v>
      </c>
      <c r="S14" s="71">
        <v>205.4</v>
      </c>
      <c r="T14" s="69">
        <v>17427</v>
      </c>
      <c r="U14" s="71">
        <v>8719</v>
      </c>
      <c r="W14" s="70">
        <f t="shared" si="1"/>
        <v>5.1480000925436791</v>
      </c>
      <c r="X14" s="70">
        <f t="shared" si="3"/>
        <v>0.14180263925350856</v>
      </c>
      <c r="Y14" s="4">
        <f t="shared" ref="Y14:Y24" si="4">100*AVERAGE(U14,T15)/(1000000*W14)</f>
        <v>0.17514568449715889</v>
      </c>
      <c r="Z14" s="4"/>
    </row>
    <row r="15" spans="1:26" ht="15.75">
      <c r="A15" s="24">
        <f t="shared" si="0"/>
        <v>1850</v>
      </c>
      <c r="B15" s="11"/>
      <c r="C15" s="140"/>
      <c r="D15" s="140"/>
      <c r="E15" s="140"/>
      <c r="I15" s="128">
        <f t="shared" si="2"/>
        <v>6.2823264620770471</v>
      </c>
      <c r="P15" s="68">
        <f>1690+8160</f>
        <v>9850</v>
      </c>
      <c r="Q15" s="68">
        <f>512+3085</f>
        <v>3597</v>
      </c>
      <c r="R15" s="71">
        <v>219.4</v>
      </c>
      <c r="S15" s="71">
        <v>104.6</v>
      </c>
      <c r="T15" s="69">
        <v>9314</v>
      </c>
      <c r="U15" s="71">
        <v>4440</v>
      </c>
      <c r="W15" s="70">
        <f t="shared" si="1"/>
        <v>5.2249253095866495</v>
      </c>
      <c r="X15" s="70">
        <f t="shared" si="3"/>
        <v>0.1143652711941394</v>
      </c>
      <c r="Y15" s="4">
        <f t="shared" si="4"/>
        <v>9.3656841199652105E-2</v>
      </c>
      <c r="Z15" s="4"/>
    </row>
    <row r="16" spans="1:26" ht="15.75">
      <c r="A16" s="24">
        <f t="shared" si="0"/>
        <v>1851</v>
      </c>
      <c r="B16" s="11"/>
      <c r="C16" s="140"/>
      <c r="D16" s="140"/>
      <c r="E16" s="140"/>
      <c r="I16" s="128">
        <f t="shared" si="2"/>
        <v>5.1643233920874652</v>
      </c>
      <c r="P16" s="68">
        <f>1396+6958</f>
        <v>8354</v>
      </c>
      <c r="Q16" s="68">
        <f>432+2857</f>
        <v>3289</v>
      </c>
      <c r="R16" s="71">
        <v>125.6</v>
      </c>
      <c r="S16" s="71">
        <v>102.6</v>
      </c>
      <c r="T16" s="69">
        <v>5347</v>
      </c>
      <c r="U16" s="71">
        <v>4356</v>
      </c>
      <c r="V16" s="70">
        <f>17.928-2.348-2.092-1.913-0.328-0.25-0.146-0.074-0.033</f>
        <v>10.744000000000002</v>
      </c>
      <c r="W16" s="70">
        <f>8.871-1.177-1.05-0.964-0.152-0.115-0.065-0.032-0.013</f>
        <v>5.3030000000000008</v>
      </c>
      <c r="X16" s="70">
        <f t="shared" si="3"/>
        <v>9.4012822930416726E-2</v>
      </c>
      <c r="Y16" s="4">
        <f t="shared" si="4"/>
        <v>7.9803884593626237E-2</v>
      </c>
      <c r="Z16" s="4"/>
    </row>
    <row r="17" spans="1:26" ht="15.75">
      <c r="A17" s="24">
        <f t="shared" si="0"/>
        <v>1852</v>
      </c>
      <c r="B17" s="11"/>
      <c r="C17" s="140"/>
      <c r="D17" s="140"/>
      <c r="E17" s="140"/>
      <c r="I17" s="128">
        <f t="shared" si="2"/>
        <v>4.5019313263321115</v>
      </c>
      <c r="P17" s="68">
        <f>1001+5681</f>
        <v>6682</v>
      </c>
      <c r="Q17" s="68">
        <f>430+2956</f>
        <v>3386</v>
      </c>
      <c r="R17" s="71">
        <v>96.8</v>
      </c>
      <c r="S17" s="71">
        <v>63</v>
      </c>
      <c r="T17" s="69">
        <v>4108</v>
      </c>
      <c r="U17" s="71">
        <v>2677</v>
      </c>
      <c r="V17" s="70">
        <f>V16*($V$26/$V$16)^0.1</f>
        <v>10.861903888628961</v>
      </c>
      <c r="W17" s="70">
        <f>W16*($W$26/$W$16)^0.1</f>
        <v>5.3474827903672217</v>
      </c>
      <c r="X17" s="70">
        <f t="shared" si="3"/>
        <v>8.1954447948752451E-2</v>
      </c>
      <c r="Y17" s="4">
        <f t="shared" si="4"/>
        <v>4.009363066791221E-2</v>
      </c>
      <c r="Z17" s="4"/>
    </row>
    <row r="18" spans="1:26" ht="15.75">
      <c r="A18" s="24">
        <f t="shared" si="0"/>
        <v>1853</v>
      </c>
      <c r="B18" s="11"/>
      <c r="C18" s="140"/>
      <c r="D18" s="140"/>
      <c r="E18" s="140"/>
      <c r="I18" s="128">
        <f t="shared" si="2"/>
        <v>4.9835132928181407</v>
      </c>
      <c r="P18" s="68">
        <f>749+4630</f>
        <v>5379</v>
      </c>
      <c r="Q18" s="68">
        <f>151+2134</f>
        <v>2285</v>
      </c>
      <c r="R18" s="71">
        <v>38.9</v>
      </c>
      <c r="S18" s="71">
        <v>25.5</v>
      </c>
      <c r="T18" s="69">
        <v>1611</v>
      </c>
      <c r="U18" s="71">
        <v>1084</v>
      </c>
      <c r="V18" s="70">
        <f t="shared" ref="V18:V25" si="5">V17*($V$26/$V$16)^0.1</f>
        <v>10.981101646110657</v>
      </c>
      <c r="W18" s="70">
        <f t="shared" ref="W18:W25" si="6">W17*($W$26/$W$16)^0.1</f>
        <v>5.3923387126670947</v>
      </c>
      <c r="X18" s="70">
        <f t="shared" si="3"/>
        <v>9.0721304069943651E-2</v>
      </c>
      <c r="Y18" s="4">
        <f t="shared" si="4"/>
        <v>3.9871382614550054E-2</v>
      </c>
      <c r="Z18" s="4"/>
    </row>
    <row r="19" spans="1:26" ht="15.75">
      <c r="A19" s="24">
        <f t="shared" si="0"/>
        <v>1854</v>
      </c>
      <c r="B19" s="11"/>
      <c r="C19" s="140"/>
      <c r="D19" s="140"/>
      <c r="E19" s="140"/>
      <c r="I19" s="128">
        <f t="shared" si="2"/>
        <v>5.0435865482178635</v>
      </c>
      <c r="L19" s="68">
        <v>21.989000000000001</v>
      </c>
      <c r="M19" s="70">
        <f>AVERAGE(L19:L20)</f>
        <v>22.388500000000001</v>
      </c>
      <c r="N19" s="69">
        <v>9726.0388083244452</v>
      </c>
      <c r="O19" s="70">
        <f t="shared" ref="O19:O35" si="7">100*M19/(V19*1000)</f>
        <v>0.20166899305294811</v>
      </c>
      <c r="P19" s="69">
        <f>1192+6307</f>
        <v>7499</v>
      </c>
      <c r="Q19" s="69">
        <f>446+3156</f>
        <v>3602</v>
      </c>
      <c r="R19" s="71">
        <v>75.8</v>
      </c>
      <c r="S19" s="71">
        <v>52.9</v>
      </c>
      <c r="T19" s="69">
        <v>3216</v>
      </c>
      <c r="U19" s="71">
        <v>2246</v>
      </c>
      <c r="V19" s="70">
        <f t="shared" si="5"/>
        <v>11.101607471269471</v>
      </c>
      <c r="W19" s="70">
        <f t="shared" si="6"/>
        <v>5.4375708968165615</v>
      </c>
      <c r="X19" s="70">
        <f t="shared" si="3"/>
        <v>9.1814894825975879E-2</v>
      </c>
      <c r="Y19" s="4">
        <f t="shared" si="4"/>
        <v>5.9686578098688978E-2</v>
      </c>
      <c r="Z19" s="4"/>
    </row>
    <row r="20" spans="1:26" ht="15.75">
      <c r="A20" s="24">
        <f t="shared" si="0"/>
        <v>1855</v>
      </c>
      <c r="B20" s="11"/>
      <c r="C20" s="140"/>
      <c r="D20" s="140"/>
      <c r="E20" s="140"/>
      <c r="I20" s="128">
        <f t="shared" si="2"/>
        <v>5.1453941784432713</v>
      </c>
      <c r="L20" s="68">
        <v>22.788</v>
      </c>
      <c r="M20" s="70">
        <f t="shared" ref="M20:M35" si="8">AVERAGE(L20:L21)</f>
        <v>23.141999999999999</v>
      </c>
      <c r="N20" s="69">
        <v>9841.6513889784801</v>
      </c>
      <c r="O20" s="70">
        <f t="shared" si="7"/>
        <v>0.20619354518461389</v>
      </c>
      <c r="P20" s="69">
        <f>1052+5331</f>
        <v>6383</v>
      </c>
      <c r="Q20" s="69">
        <f>430+3349</f>
        <v>3779</v>
      </c>
      <c r="R20" s="71">
        <v>100</v>
      </c>
      <c r="S20" s="71">
        <v>58.8</v>
      </c>
      <c r="T20" s="69">
        <v>4245</v>
      </c>
      <c r="U20" s="71">
        <v>2498</v>
      </c>
      <c r="V20" s="70">
        <f t="shared" si="5"/>
        <v>11.223435718746664</v>
      </c>
      <c r="W20" s="70">
        <f t="shared" si="6"/>
        <v>5.4831824989870297</v>
      </c>
      <c r="X20" s="70">
        <f t="shared" si="3"/>
        <v>9.3668230100837094E-2</v>
      </c>
      <c r="Y20" s="4">
        <f t="shared" si="4"/>
        <v>6.8071781318414029E-2</v>
      </c>
      <c r="Z20" s="4"/>
    </row>
    <row r="21" spans="1:26" ht="15.75">
      <c r="A21" s="24">
        <f t="shared" si="0"/>
        <v>1856</v>
      </c>
      <c r="B21" s="11"/>
      <c r="C21" s="140"/>
      <c r="D21" s="140"/>
      <c r="E21" s="140"/>
      <c r="I21" s="128">
        <f t="shared" si="2"/>
        <v>4.9153185671449</v>
      </c>
      <c r="L21" s="68">
        <v>23.495999999999999</v>
      </c>
      <c r="M21" s="70">
        <f t="shared" si="8"/>
        <v>22.931999999999999</v>
      </c>
      <c r="N21" s="69">
        <v>9957.8274917267863</v>
      </c>
      <c r="O21" s="70">
        <f t="shared" si="7"/>
        <v>0.20210457916576968</v>
      </c>
      <c r="P21" s="69">
        <f>998+5495</f>
        <v>6493</v>
      </c>
      <c r="Q21" s="69">
        <f>259+2842</f>
        <v>3101</v>
      </c>
      <c r="R21" s="71">
        <v>117</v>
      </c>
      <c r="S21" s="71">
        <v>34.799999999999997</v>
      </c>
      <c r="T21" s="69">
        <v>4967</v>
      </c>
      <c r="U21" s="71">
        <v>1479</v>
      </c>
      <c r="V21" s="70">
        <f t="shared" si="5"/>
        <v>11.346600900710307</v>
      </c>
      <c r="W21" s="70">
        <f t="shared" si="6"/>
        <v>5.5291767018246043</v>
      </c>
      <c r="X21" s="70">
        <f t="shared" si="3"/>
        <v>8.9479867741744379E-2</v>
      </c>
      <c r="Y21" s="4">
        <f t="shared" si="4"/>
        <v>4.7592980689722147E-2</v>
      </c>
      <c r="Z21" s="4"/>
    </row>
    <row r="22" spans="1:26" ht="15.75">
      <c r="A22" s="24">
        <f t="shared" si="0"/>
        <v>1857</v>
      </c>
      <c r="B22" s="11"/>
      <c r="C22" s="140"/>
      <c r="D22" s="140"/>
      <c r="E22" s="140"/>
      <c r="I22" s="128">
        <f t="shared" si="2"/>
        <v>5.4281305759616325</v>
      </c>
      <c r="L22" s="68">
        <v>22.367999999999999</v>
      </c>
      <c r="M22" s="70">
        <f t="shared" si="8"/>
        <v>22.8245</v>
      </c>
      <c r="N22" s="69">
        <v>10073.197662192824</v>
      </c>
      <c r="O22" s="70">
        <f t="shared" si="7"/>
        <v>0.19897363639390517</v>
      </c>
      <c r="P22" s="78">
        <f>842+5952</f>
        <v>6794</v>
      </c>
      <c r="Q22" s="78">
        <f>249+3099</f>
        <v>3348</v>
      </c>
      <c r="R22" s="225">
        <v>89.1</v>
      </c>
      <c r="S22" s="225">
        <v>37.1</v>
      </c>
      <c r="T22" s="226">
        <v>3784</v>
      </c>
      <c r="U22" s="71">
        <f>$T$20*S22/$R$20</f>
        <v>1574.895</v>
      </c>
      <c r="V22" s="70">
        <f t="shared" si="5"/>
        <v>11.471117688583965</v>
      </c>
      <c r="W22" s="70">
        <f t="shared" si="6"/>
        <v>5.5755567146721603</v>
      </c>
      <c r="X22" s="70">
        <f t="shared" si="3"/>
        <v>9.8815244502879304E-2</v>
      </c>
      <c r="Y22" s="4">
        <f t="shared" si="4"/>
        <v>0.12311174204249144</v>
      </c>
      <c r="Z22" s="4"/>
    </row>
    <row r="23" spans="1:26" ht="15.75">
      <c r="A23" s="24">
        <f t="shared" si="0"/>
        <v>1858</v>
      </c>
      <c r="B23" s="11"/>
      <c r="C23" s="140"/>
      <c r="D23" s="140"/>
      <c r="E23" s="140"/>
      <c r="I23" s="128">
        <f t="shared" si="2"/>
        <v>4.8680792281204059</v>
      </c>
      <c r="L23" s="68">
        <v>23.280999999999999</v>
      </c>
      <c r="M23" s="70">
        <f t="shared" si="8"/>
        <v>21.689499999999999</v>
      </c>
      <c r="N23" s="69">
        <v>10188.654531429094</v>
      </c>
      <c r="O23" s="70">
        <f t="shared" si="7"/>
        <v>0.18702680252728601</v>
      </c>
      <c r="P23" s="69">
        <v>7671</v>
      </c>
      <c r="Q23" s="69">
        <v>3576</v>
      </c>
      <c r="R23" s="71">
        <v>286.3</v>
      </c>
      <c r="S23" s="71">
        <v>56.6</v>
      </c>
      <c r="T23" s="69">
        <f>T20*R23/$R$20</f>
        <v>12153.434999999999</v>
      </c>
      <c r="U23" s="225">
        <v>2402</v>
      </c>
      <c r="V23" s="70">
        <f t="shared" si="5"/>
        <v>11.597000914794359</v>
      </c>
      <c r="W23" s="70">
        <f t="shared" si="6"/>
        <v>5.6223257737932828</v>
      </c>
      <c r="X23" s="70">
        <f t="shared" si="3"/>
        <v>8.8619909277124584E-2</v>
      </c>
      <c r="Y23" s="4">
        <f t="shared" si="4"/>
        <v>4.6936919100288105E-2</v>
      </c>
      <c r="Z23" s="4"/>
    </row>
    <row r="24" spans="1:26" ht="15.75">
      <c r="A24" s="24">
        <f>A25-1</f>
        <v>1859</v>
      </c>
      <c r="B24" s="11"/>
      <c r="C24" s="140"/>
      <c r="D24" s="140"/>
      <c r="E24" s="140"/>
      <c r="I24" s="231">
        <f t="shared" si="2"/>
        <v>4.298560541721554</v>
      </c>
      <c r="L24" s="68">
        <v>20.097999999999999</v>
      </c>
      <c r="M24" s="70">
        <f t="shared" si="8"/>
        <v>19.490000000000002</v>
      </c>
      <c r="N24" s="69">
        <v>10304.181273170287</v>
      </c>
      <c r="O24" s="70">
        <f t="shared" si="7"/>
        <v>0.16623642543825334</v>
      </c>
      <c r="P24" s="69">
        <v>6389</v>
      </c>
      <c r="Q24" s="69">
        <v>3136</v>
      </c>
      <c r="R24" s="71">
        <v>57.9</v>
      </c>
      <c r="S24" s="71"/>
      <c r="T24" s="69">
        <f>T21*R24/$R$20</f>
        <v>2875.893</v>
      </c>
      <c r="U24" s="227"/>
      <c r="V24" s="70">
        <f t="shared" si="5"/>
        <v>11.724265574538201</v>
      </c>
      <c r="W24" s="70">
        <f t="shared" si="6"/>
        <v>5.6694871425980864</v>
      </c>
      <c r="X24" s="70">
        <f t="shared" si="3"/>
        <v>7.8252227907283686E-2</v>
      </c>
      <c r="Y24" s="4">
        <f t="shared" si="4"/>
        <v>2.9755777860833447E-2</v>
      </c>
      <c r="Z24" s="4"/>
    </row>
    <row r="25" spans="1:26">
      <c r="A25" s="68">
        <v>1860</v>
      </c>
      <c r="B25" s="68">
        <v>1.9</v>
      </c>
      <c r="C25" s="68">
        <v>6.4000000000000001E-2</v>
      </c>
      <c r="D25" s="68">
        <v>0.14000000000000001</v>
      </c>
      <c r="E25" s="68">
        <v>0.14000000000000001</v>
      </c>
      <c r="H25" s="70">
        <f t="shared" ref="H25:H39" si="9">AVERAGE(C25:E25)</f>
        <v>0.11466666666666668</v>
      </c>
      <c r="I25" s="128">
        <f t="shared" ref="I25:I39" si="10">I26*H25/H26</f>
        <v>5.2121212121212155</v>
      </c>
      <c r="L25" s="68">
        <v>18.882000000000001</v>
      </c>
      <c r="M25" s="70">
        <f t="shared" si="8"/>
        <v>21.142000000000003</v>
      </c>
      <c r="N25" s="69">
        <v>10419.762349007862</v>
      </c>
      <c r="O25" s="70">
        <f t="shared" si="7"/>
        <v>0.17836944669924362</v>
      </c>
      <c r="P25" s="69">
        <v>5737</v>
      </c>
      <c r="Q25" s="69">
        <v>3260</v>
      </c>
      <c r="R25" s="71">
        <v>39.700000000000003</v>
      </c>
      <c r="S25" s="69"/>
      <c r="T25" s="69">
        <v>1687</v>
      </c>
      <c r="U25" s="71"/>
      <c r="V25" s="70">
        <f t="shared" si="5"/>
        <v>11.852926827568421</v>
      </c>
      <c r="W25" s="70">
        <f t="shared" si="6"/>
        <v>5.7170441118709219</v>
      </c>
      <c r="X25" s="70">
        <f t="shared" si="3"/>
        <v>9.4882948143368687E-2</v>
      </c>
      <c r="Z25" s="4"/>
    </row>
    <row r="26" spans="1:26">
      <c r="A26" s="68">
        <v>1861</v>
      </c>
      <c r="B26" s="68">
        <v>5.2</v>
      </c>
      <c r="C26" s="68">
        <v>8.6999999999999994E-2</v>
      </c>
      <c r="D26" s="68">
        <v>0.14199999999999999</v>
      </c>
      <c r="E26" s="68">
        <v>0.17699999999999999</v>
      </c>
      <c r="H26" s="70">
        <f t="shared" si="9"/>
        <v>0.13533333333333333</v>
      </c>
      <c r="I26" s="128">
        <f t="shared" si="10"/>
        <v>6.1515151515151549</v>
      </c>
      <c r="L26" s="68">
        <v>23.402000000000001</v>
      </c>
      <c r="M26" s="70">
        <f t="shared" si="8"/>
        <v>24.990000000000002</v>
      </c>
      <c r="N26" s="69">
        <v>10536.3</v>
      </c>
      <c r="O26" s="70">
        <f t="shared" si="7"/>
        <v>0.20854543937244435</v>
      </c>
      <c r="P26" s="69">
        <v>7589</v>
      </c>
      <c r="Q26" s="69">
        <v>4274</v>
      </c>
      <c r="R26" s="69"/>
      <c r="S26" s="71">
        <v>86.4</v>
      </c>
      <c r="T26" s="4"/>
      <c r="U26" s="69"/>
      <c r="V26" s="70">
        <f>20.066-2.701-2.344-2.105-0.377-0.281-0.161-0.08-0.034</f>
        <v>11.982999999999997</v>
      </c>
      <c r="W26" s="70">
        <f>9.776-1.355-1.173-1.06-0.176-0.128-0.072-0.034-0.013</f>
        <v>5.7649999999999988</v>
      </c>
      <c r="X26" s="70">
        <f t="shared" si="3"/>
        <v>0.11284475281873375</v>
      </c>
      <c r="Z26" s="4"/>
    </row>
    <row r="27" spans="1:26">
      <c r="A27" s="68">
        <v>1862</v>
      </c>
      <c r="B27" s="68">
        <v>8.4</v>
      </c>
      <c r="C27" s="68">
        <v>9.2999999999999999E-2</v>
      </c>
      <c r="D27" s="68">
        <v>0.155</v>
      </c>
      <c r="E27" s="68">
        <v>0.16500000000000001</v>
      </c>
      <c r="H27" s="70">
        <f t="shared" si="9"/>
        <v>0.13766666666666669</v>
      </c>
      <c r="I27" s="128">
        <f t="shared" si="10"/>
        <v>6.2575757575757613</v>
      </c>
      <c r="L27" s="68">
        <v>26.577999999999999</v>
      </c>
      <c r="M27" s="70">
        <f t="shared" si="8"/>
        <v>26.5395</v>
      </c>
      <c r="N27" s="69">
        <v>10645.753954650751</v>
      </c>
      <c r="O27" s="70">
        <f t="shared" si="7"/>
        <v>0.21895594106428987</v>
      </c>
      <c r="P27" s="69">
        <v>8737</v>
      </c>
      <c r="Q27" s="69">
        <v>4706</v>
      </c>
      <c r="R27" s="69"/>
      <c r="S27" s="69"/>
      <c r="T27" s="69"/>
      <c r="U27" s="69"/>
      <c r="V27" s="70">
        <f>V26*($V$36/$V$26)^0.1</f>
        <v>12.120931668260814</v>
      </c>
      <c r="W27" s="70">
        <f>W26*($W$36/$W$26)^0.1</f>
        <v>5.8309945065495681</v>
      </c>
      <c r="X27" s="70">
        <f t="shared" si="3"/>
        <v>0.11836745845408433</v>
      </c>
      <c r="Z27" s="4"/>
    </row>
    <row r="28" spans="1:26">
      <c r="A28" s="68">
        <v>1863</v>
      </c>
      <c r="B28" s="68">
        <v>6</v>
      </c>
      <c r="C28" s="68">
        <v>8.6999999999999994E-2</v>
      </c>
      <c r="D28" s="68">
        <v>0.13300000000000001</v>
      </c>
      <c r="E28" s="68">
        <v>0.159</v>
      </c>
      <c r="F28" s="68" t="s">
        <v>21</v>
      </c>
      <c r="H28" s="70">
        <f t="shared" si="9"/>
        <v>0.12633333333333333</v>
      </c>
      <c r="I28" s="128">
        <f t="shared" si="10"/>
        <v>5.7424242424242449</v>
      </c>
      <c r="L28" s="68">
        <v>26.501000000000001</v>
      </c>
      <c r="M28" s="70">
        <f t="shared" si="8"/>
        <v>25.082000000000001</v>
      </c>
      <c r="N28" s="69">
        <v>10756.19845234732</v>
      </c>
      <c r="O28" s="70">
        <f t="shared" si="7"/>
        <v>0.20457648719736682</v>
      </c>
      <c r="P28" s="69">
        <v>9098</v>
      </c>
      <c r="Q28" s="69">
        <v>4967</v>
      </c>
      <c r="R28" s="69"/>
      <c r="S28" s="69"/>
      <c r="T28" s="69"/>
      <c r="U28" s="69"/>
      <c r="V28" s="70">
        <f t="shared" ref="V28:V35" si="11">V27*($V$36/$V$26)^0.1</f>
        <v>12.26045101449119</v>
      </c>
      <c r="W28" s="70">
        <f t="shared" ref="W28:W35" si="12">W27*($W$36/$W$26)^0.1</f>
        <v>5.8977444814243274</v>
      </c>
      <c r="X28" s="70">
        <f t="shared" si="3"/>
        <v>0.10766827928880451</v>
      </c>
      <c r="Z28" s="4"/>
    </row>
    <row r="29" spans="1:26">
      <c r="A29" s="68">
        <v>1864</v>
      </c>
      <c r="B29" s="68">
        <v>2.7</v>
      </c>
      <c r="C29" s="68">
        <v>8.3000000000000004E-2</v>
      </c>
      <c r="D29" s="68">
        <v>0.13500000000000001</v>
      </c>
      <c r="E29" s="68">
        <v>0.14299999999999999</v>
      </c>
      <c r="F29" s="68" t="s">
        <v>21</v>
      </c>
      <c r="H29" s="70">
        <f t="shared" si="9"/>
        <v>0.12033333333333333</v>
      </c>
      <c r="I29" s="128">
        <f t="shared" si="10"/>
        <v>5.4696969696969724</v>
      </c>
      <c r="L29" s="68">
        <v>23.663</v>
      </c>
      <c r="M29" s="70">
        <f t="shared" si="8"/>
        <v>23.531500000000001</v>
      </c>
      <c r="N29" s="69">
        <v>10867.648376488351</v>
      </c>
      <c r="O29" s="70">
        <f t="shared" si="7"/>
        <v>0.18974604037831191</v>
      </c>
      <c r="P29" s="69">
        <v>7733</v>
      </c>
      <c r="Q29" s="69">
        <v>4285</v>
      </c>
      <c r="R29" s="69"/>
      <c r="S29" s="69"/>
      <c r="T29" s="69"/>
      <c r="U29" s="69"/>
      <c r="V29" s="70">
        <f t="shared" si="11"/>
        <v>12.401576313836831</v>
      </c>
      <c r="W29" s="70">
        <f t="shared" si="12"/>
        <v>5.9652585728045606</v>
      </c>
      <c r="X29" s="70">
        <f t="shared" si="3"/>
        <v>0.10330650255622878</v>
      </c>
      <c r="Z29" s="4"/>
    </row>
    <row r="30" spans="1:26">
      <c r="A30" s="68">
        <v>1865</v>
      </c>
      <c r="B30" s="68">
        <v>2.1</v>
      </c>
      <c r="C30" s="68">
        <v>7.1999999999999995E-2</v>
      </c>
      <c r="D30" s="68">
        <v>0.123</v>
      </c>
      <c r="E30" s="68">
        <v>0.158</v>
      </c>
      <c r="F30" s="68" t="s">
        <v>21</v>
      </c>
      <c r="H30" s="70">
        <f t="shared" si="9"/>
        <v>0.11766666666666666</v>
      </c>
      <c r="I30" s="128">
        <f t="shared" si="10"/>
        <v>5.3484848484848504</v>
      </c>
      <c r="L30" s="68">
        <v>23.4</v>
      </c>
      <c r="M30" s="70">
        <f t="shared" si="8"/>
        <v>22.844999999999999</v>
      </c>
      <c r="N30" s="69">
        <v>10980.112592540303</v>
      </c>
      <c r="O30" s="70">
        <f t="shared" si="7"/>
        <v>0.18211420769567055</v>
      </c>
      <c r="P30" s="69">
        <v>8040</v>
      </c>
      <c r="Q30" s="69"/>
      <c r="R30" s="69"/>
      <c r="S30" s="69"/>
      <c r="T30" s="69"/>
      <c r="U30" s="69"/>
      <c r="V30" s="70">
        <f t="shared" si="11"/>
        <v>12.54432605180156</v>
      </c>
      <c r="W30" s="70">
        <f t="shared" si="12"/>
        <v>6.033545527870098</v>
      </c>
      <c r="Z30" s="4"/>
    </row>
    <row r="31" spans="1:26">
      <c r="A31" s="68">
        <v>1866</v>
      </c>
      <c r="B31" s="68">
        <v>3.3</v>
      </c>
      <c r="C31" s="68">
        <v>7.3999999999999996E-2</v>
      </c>
      <c r="D31" s="68">
        <v>0.128</v>
      </c>
      <c r="E31" s="68">
        <v>0.158</v>
      </c>
      <c r="F31" s="68" t="s">
        <v>21</v>
      </c>
      <c r="H31" s="70">
        <f t="shared" si="9"/>
        <v>0.12</v>
      </c>
      <c r="I31" s="128">
        <f t="shared" si="10"/>
        <v>5.4545454545454568</v>
      </c>
      <c r="L31" s="68">
        <v>22.29</v>
      </c>
      <c r="M31" s="70">
        <f t="shared" si="8"/>
        <v>22.8445</v>
      </c>
      <c r="N31" s="69">
        <v>11053.506219409608</v>
      </c>
      <c r="O31" s="70">
        <f t="shared" si="7"/>
        <v>0.18003787562813992</v>
      </c>
      <c r="P31" s="70"/>
      <c r="Q31" s="70"/>
      <c r="R31" s="70"/>
      <c r="S31" s="70"/>
      <c r="T31" s="70"/>
      <c r="U31" s="70"/>
      <c r="V31" s="70">
        <f t="shared" si="11"/>
        <v>12.688718926668674</v>
      </c>
      <c r="W31" s="70">
        <f t="shared" si="12"/>
        <v>6.1026141939336105</v>
      </c>
      <c r="Z31" s="4"/>
    </row>
    <row r="32" spans="1:26">
      <c r="A32" s="68">
        <v>1867</v>
      </c>
      <c r="B32" s="68">
        <v>7.4</v>
      </c>
      <c r="C32" s="68">
        <v>9.1999999999999998E-2</v>
      </c>
      <c r="D32" s="68">
        <v>0.156</v>
      </c>
      <c r="E32" s="68">
        <v>0.223</v>
      </c>
      <c r="F32" s="68" t="s">
        <v>21</v>
      </c>
      <c r="H32" s="70">
        <f t="shared" si="9"/>
        <v>0.157</v>
      </c>
      <c r="I32" s="128">
        <f t="shared" si="10"/>
        <v>7.1363636363636394</v>
      </c>
      <c r="J32" s="68">
        <v>47000</v>
      </c>
      <c r="L32" s="68">
        <v>23.399000000000001</v>
      </c>
      <c r="M32" s="70">
        <f t="shared" si="8"/>
        <v>26.022500000000001</v>
      </c>
      <c r="N32" s="69">
        <v>11209.028211710862</v>
      </c>
      <c r="O32" s="70">
        <f t="shared" si="7"/>
        <v>0.20274996895286981</v>
      </c>
      <c r="P32" s="70"/>
      <c r="Q32" s="70"/>
      <c r="R32" s="70"/>
      <c r="S32" s="70"/>
      <c r="T32" s="70"/>
      <c r="U32" s="70"/>
      <c r="V32" s="70">
        <f t="shared" si="11"/>
        <v>12.834773851950159</v>
      </c>
      <c r="W32" s="70">
        <f t="shared" si="12"/>
        <v>6.1724735195868705</v>
      </c>
      <c r="Z32" s="4"/>
    </row>
    <row r="33" spans="1:26">
      <c r="A33" s="68">
        <v>1868</v>
      </c>
      <c r="B33" s="68">
        <v>7.9</v>
      </c>
      <c r="C33" s="68">
        <v>8.3000000000000004E-2</v>
      </c>
      <c r="D33" s="68">
        <v>0.19</v>
      </c>
      <c r="E33" s="68">
        <v>0.24299999999999999</v>
      </c>
      <c r="F33" s="68" t="s">
        <v>21</v>
      </c>
      <c r="H33" s="70">
        <f t="shared" si="9"/>
        <v>0.17200000000000001</v>
      </c>
      <c r="I33" s="128">
        <f t="shared" si="10"/>
        <v>7.8181818181818219</v>
      </c>
      <c r="L33" s="68">
        <v>28.646000000000001</v>
      </c>
      <c r="M33" s="70">
        <f t="shared" si="8"/>
        <v>29.236000000000001</v>
      </c>
      <c r="N33" s="69">
        <v>11325.046485477826</v>
      </c>
      <c r="O33" s="70">
        <f t="shared" si="7"/>
        <v>0.22519528267365937</v>
      </c>
      <c r="P33" s="70"/>
      <c r="Q33" s="70"/>
      <c r="R33" s="70"/>
      <c r="S33" s="70"/>
      <c r="T33" s="70"/>
      <c r="U33" s="70"/>
      <c r="V33" s="70">
        <f t="shared" si="11"/>
        <v>12.982509958864105</v>
      </c>
      <c r="W33" s="70">
        <f t="shared" si="12"/>
        <v>6.2431325558601438</v>
      </c>
      <c r="Z33" s="4"/>
    </row>
    <row r="34" spans="1:26">
      <c r="A34" s="68">
        <v>1869</v>
      </c>
      <c r="B34" s="68">
        <v>6.7</v>
      </c>
      <c r="C34" s="68">
        <v>8.8999999999999996E-2</v>
      </c>
      <c r="D34" s="68">
        <v>0.20499999999999999</v>
      </c>
      <c r="E34" s="68">
        <v>0.26500000000000001</v>
      </c>
      <c r="F34" s="68" t="s">
        <v>21</v>
      </c>
      <c r="H34" s="70">
        <f t="shared" si="9"/>
        <v>0.18633333333333332</v>
      </c>
      <c r="I34" s="128">
        <f t="shared" si="10"/>
        <v>8.4696969696969724</v>
      </c>
      <c r="L34" s="68">
        <v>29.826000000000001</v>
      </c>
      <c r="M34" s="70">
        <f t="shared" si="8"/>
        <v>30.107500000000002</v>
      </c>
      <c r="N34" s="69">
        <v>11442.5716882372</v>
      </c>
      <c r="O34" s="70">
        <f t="shared" si="7"/>
        <v>0.22926913213809488</v>
      </c>
      <c r="P34" s="70"/>
      <c r="Q34" s="70"/>
      <c r="R34" s="70"/>
      <c r="S34" s="70"/>
      <c r="T34" s="70"/>
      <c r="U34" s="70"/>
      <c r="V34" s="70">
        <f t="shared" si="11"/>
        <v>13.131946598840639</v>
      </c>
      <c r="W34" s="70">
        <f t="shared" si="12"/>
        <v>6.3146004573948433</v>
      </c>
      <c r="Z34" s="4"/>
    </row>
    <row r="35" spans="1:26">
      <c r="A35" s="68">
        <v>1870</v>
      </c>
      <c r="B35" s="68">
        <v>3.9</v>
      </c>
      <c r="C35" s="68">
        <v>8.5999999999999993E-2</v>
      </c>
      <c r="D35" s="68">
        <v>0.23400000000000001</v>
      </c>
      <c r="E35" s="68">
        <v>0.26800000000000002</v>
      </c>
      <c r="F35" s="68" t="s">
        <v>21</v>
      </c>
      <c r="H35" s="70">
        <f t="shared" si="9"/>
        <v>0.19600000000000004</v>
      </c>
      <c r="I35" s="128">
        <f t="shared" si="10"/>
        <v>8.9090909090909136</v>
      </c>
      <c r="L35" s="68">
        <v>30.388999999999999</v>
      </c>
      <c r="M35" s="70">
        <f t="shared" si="8"/>
        <v>30.388999999999999</v>
      </c>
      <c r="N35" s="69">
        <v>11561.160973108248</v>
      </c>
      <c r="O35" s="70">
        <f t="shared" si="7"/>
        <v>0.22877936885902087</v>
      </c>
      <c r="P35" s="70"/>
      <c r="Q35" s="70"/>
      <c r="R35" s="70"/>
      <c r="S35" s="70"/>
      <c r="T35" s="70"/>
      <c r="U35" s="70"/>
      <c r="V35" s="70">
        <f t="shared" si="11"/>
        <v>13.2831033460567</v>
      </c>
      <c r="W35" s="70">
        <f t="shared" si="12"/>
        <v>6.3868864836296151</v>
      </c>
      <c r="Z35" s="4"/>
    </row>
    <row r="36" spans="1:26">
      <c r="A36" s="68">
        <v>1871</v>
      </c>
      <c r="B36" s="68">
        <v>1.6</v>
      </c>
      <c r="C36" s="68">
        <v>6.5000000000000002E-2</v>
      </c>
      <c r="D36" s="68">
        <v>0.16400000000000001</v>
      </c>
      <c r="E36" s="68">
        <v>0.28100000000000003</v>
      </c>
      <c r="F36" s="68" t="s">
        <v>21</v>
      </c>
      <c r="H36" s="70">
        <f t="shared" si="9"/>
        <v>0.17</v>
      </c>
      <c r="I36" s="128">
        <f t="shared" si="10"/>
        <v>7.7272727272727293</v>
      </c>
      <c r="V36" s="68">
        <f>22.712-3.071-2.706-2.424-0.441-0.324-0.182-0.09-0.038</f>
        <v>13.435999999999998</v>
      </c>
      <c r="W36" s="70">
        <f>11.059-1.536-1.351-1.221-0.205-0.15-0.082-0.039-0.015</f>
        <v>6.4600000000000009</v>
      </c>
      <c r="Z36" s="4"/>
    </row>
    <row r="37" spans="1:26">
      <c r="A37" s="68">
        <v>1872</v>
      </c>
      <c r="B37" s="68">
        <v>0.9</v>
      </c>
      <c r="C37" s="68">
        <v>5.6000000000000001E-2</v>
      </c>
      <c r="D37" s="68">
        <v>0.13100000000000001</v>
      </c>
      <c r="E37" s="68">
        <v>0.216</v>
      </c>
      <c r="F37" s="68" t="s">
        <v>21</v>
      </c>
      <c r="H37" s="70">
        <f t="shared" si="9"/>
        <v>0.13433333333333333</v>
      </c>
      <c r="I37" s="128">
        <f t="shared" si="10"/>
        <v>6.1060606060606073</v>
      </c>
      <c r="Z37" s="4"/>
    </row>
    <row r="38" spans="1:26">
      <c r="A38" s="68">
        <v>1873</v>
      </c>
      <c r="B38" s="68">
        <v>1.2</v>
      </c>
      <c r="C38" s="68">
        <v>5.1999999999999998E-2</v>
      </c>
      <c r="D38" s="68">
        <v>0.109</v>
      </c>
      <c r="E38" s="68">
        <v>0.21</v>
      </c>
      <c r="F38" s="68" t="s">
        <v>21</v>
      </c>
      <c r="H38" s="70">
        <f t="shared" si="9"/>
        <v>0.12366666666666666</v>
      </c>
      <c r="I38" s="128">
        <f t="shared" si="10"/>
        <v>5.621212121212122</v>
      </c>
      <c r="Z38" s="4"/>
    </row>
    <row r="39" spans="1:26">
      <c r="A39" s="68">
        <v>1874</v>
      </c>
      <c r="B39" s="68">
        <v>1.7</v>
      </c>
      <c r="C39" s="68">
        <v>5.8999999999999997E-2</v>
      </c>
      <c r="D39" s="68">
        <v>0.11600000000000001</v>
      </c>
      <c r="E39" s="68">
        <v>0.218</v>
      </c>
      <c r="F39" s="68" t="s">
        <v>21</v>
      </c>
      <c r="H39" s="70">
        <f t="shared" si="9"/>
        <v>0.13100000000000001</v>
      </c>
      <c r="I39" s="128">
        <f t="shared" si="10"/>
        <v>5.9545454545454559</v>
      </c>
      <c r="Z39" s="4"/>
    </row>
    <row r="40" spans="1:26">
      <c r="A40" s="68">
        <v>1875</v>
      </c>
      <c r="B40" s="68">
        <v>2.4</v>
      </c>
      <c r="C40" s="68">
        <v>5.0999999999999997E-2</v>
      </c>
      <c r="D40" s="68">
        <v>9.4E-2</v>
      </c>
      <c r="E40" s="68">
        <v>0.185</v>
      </c>
      <c r="F40" s="68" t="s">
        <v>21</v>
      </c>
      <c r="H40" s="70">
        <f>AVERAGE(C40:E40)</f>
        <v>0.10999999999999999</v>
      </c>
      <c r="I40" s="128">
        <v>5</v>
      </c>
      <c r="Z40" s="4"/>
    </row>
    <row r="41" spans="1:26">
      <c r="A41" s="68">
        <v>1876</v>
      </c>
      <c r="B41" s="68">
        <v>3.7</v>
      </c>
      <c r="C41" s="68">
        <v>0.06</v>
      </c>
      <c r="D41" s="68">
        <v>9.5000000000000001E-2</v>
      </c>
      <c r="E41" s="68">
        <v>0.16400000000000001</v>
      </c>
      <c r="F41" s="68" t="s">
        <v>21</v>
      </c>
      <c r="H41" s="70">
        <f t="shared" ref="H41:H55" si="13">AVERAGE(C41:E41)</f>
        <v>0.10633333333333334</v>
      </c>
      <c r="I41" s="128">
        <f>I40*H41/H40</f>
        <v>4.8333333333333348</v>
      </c>
      <c r="Z41" s="4"/>
    </row>
    <row r="42" spans="1:26">
      <c r="A42" s="68">
        <v>1877</v>
      </c>
      <c r="B42" s="68">
        <v>4.7</v>
      </c>
      <c r="C42" s="68">
        <v>7.0999999999999994E-2</v>
      </c>
      <c r="D42" s="68">
        <v>9.4E-2</v>
      </c>
      <c r="E42" s="68">
        <v>0.16700000000000001</v>
      </c>
      <c r="F42" s="68" t="s">
        <v>21</v>
      </c>
      <c r="H42" s="70">
        <f t="shared" si="13"/>
        <v>0.11066666666666665</v>
      </c>
      <c r="I42" s="128">
        <f t="shared" ref="I42:I56" si="14">I41*H42/H41</f>
        <v>5.0303030303030312</v>
      </c>
      <c r="Z42" s="4"/>
    </row>
    <row r="43" spans="1:26">
      <c r="A43" s="68">
        <v>1878</v>
      </c>
      <c r="B43" s="68">
        <v>6.8</v>
      </c>
      <c r="C43" s="68">
        <v>8.7999999999999995E-2</v>
      </c>
      <c r="D43" s="68">
        <v>0.10199999999999999</v>
      </c>
      <c r="E43" s="68">
        <v>0.152</v>
      </c>
      <c r="F43" s="68" t="s">
        <v>21</v>
      </c>
      <c r="H43" s="70">
        <f t="shared" si="13"/>
        <v>0.11399999999999999</v>
      </c>
      <c r="I43" s="128">
        <f t="shared" si="14"/>
        <v>5.1818181818181834</v>
      </c>
      <c r="Z43" s="4"/>
    </row>
    <row r="44" spans="1:26">
      <c r="A44" s="68">
        <v>1879</v>
      </c>
      <c r="B44" s="68">
        <v>11.4</v>
      </c>
      <c r="C44" s="68">
        <v>0.113</v>
      </c>
      <c r="D44" s="68">
        <v>0.13</v>
      </c>
      <c r="E44" s="68">
        <v>0.18</v>
      </c>
      <c r="F44" s="68" t="s">
        <v>21</v>
      </c>
      <c r="H44" s="70">
        <f t="shared" si="13"/>
        <v>0.14099999999999999</v>
      </c>
      <c r="I44" s="128">
        <f t="shared" si="14"/>
        <v>6.4090909090909109</v>
      </c>
      <c r="Z44" s="4"/>
    </row>
    <row r="45" spans="1:26">
      <c r="A45" s="68">
        <v>1880</v>
      </c>
      <c r="B45" s="68">
        <v>5.5</v>
      </c>
      <c r="C45" s="68">
        <v>0.108</v>
      </c>
      <c r="D45" s="68">
        <v>0.122</v>
      </c>
      <c r="E45" s="68">
        <v>0.189</v>
      </c>
      <c r="F45" s="68" t="s">
        <v>21</v>
      </c>
      <c r="H45" s="70">
        <f t="shared" si="13"/>
        <v>0.13966666666666666</v>
      </c>
      <c r="I45" s="128">
        <f t="shared" si="14"/>
        <v>6.3484848484848504</v>
      </c>
      <c r="Z45" s="4"/>
    </row>
    <row r="46" spans="1:26">
      <c r="A46" s="68">
        <v>1881</v>
      </c>
      <c r="B46" s="68">
        <v>3.5</v>
      </c>
      <c r="C46" s="68">
        <v>9.9000000000000005E-2</v>
      </c>
      <c r="D46" s="68">
        <v>0.125</v>
      </c>
      <c r="E46" s="68">
        <v>0.187</v>
      </c>
      <c r="F46" s="68" t="s">
        <v>21</v>
      </c>
      <c r="H46" s="70">
        <f t="shared" si="13"/>
        <v>0.13700000000000001</v>
      </c>
      <c r="I46" s="128">
        <f t="shared" si="14"/>
        <v>6.2272727272727293</v>
      </c>
      <c r="Z46" s="4"/>
    </row>
    <row r="47" spans="1:26">
      <c r="A47" s="68">
        <v>1882</v>
      </c>
      <c r="B47" s="68">
        <v>2.2999999999999998</v>
      </c>
      <c r="C47" s="68">
        <v>8.7999999999999995E-2</v>
      </c>
      <c r="D47" s="68">
        <v>0.11799999999999999</v>
      </c>
      <c r="E47" s="68">
        <v>0.20499999999999999</v>
      </c>
      <c r="F47" s="68" t="s">
        <v>21</v>
      </c>
      <c r="H47" s="70">
        <f t="shared" si="13"/>
        <v>0.13699999999999998</v>
      </c>
      <c r="I47" s="128">
        <f t="shared" si="14"/>
        <v>6.2272727272727284</v>
      </c>
      <c r="Z47" s="4"/>
    </row>
    <row r="48" spans="1:26">
      <c r="A48" s="68">
        <v>1883</v>
      </c>
      <c r="B48" s="68">
        <v>2.6</v>
      </c>
      <c r="C48" s="68">
        <v>8.1000000000000003E-2</v>
      </c>
      <c r="D48" s="68">
        <v>0.115</v>
      </c>
      <c r="E48" s="68">
        <v>0.19700000000000001</v>
      </c>
      <c r="F48" s="68" t="s">
        <v>21</v>
      </c>
      <c r="H48" s="70">
        <f t="shared" si="13"/>
        <v>0.13100000000000001</v>
      </c>
      <c r="I48" s="128">
        <f t="shared" si="14"/>
        <v>5.9545454545454568</v>
      </c>
      <c r="Z48" s="4"/>
    </row>
    <row r="49" spans="1:26">
      <c r="A49" s="68">
        <v>1884</v>
      </c>
      <c r="B49" s="68">
        <v>8.1</v>
      </c>
      <c r="C49" s="68">
        <v>8.4000000000000005E-2</v>
      </c>
      <c r="D49" s="68">
        <v>0.11899999999999999</v>
      </c>
      <c r="E49" s="68">
        <v>0.19500000000000001</v>
      </c>
      <c r="F49" s="68" t="s">
        <v>21</v>
      </c>
      <c r="H49" s="70">
        <f t="shared" si="13"/>
        <v>0.13266666666666668</v>
      </c>
      <c r="I49" s="128">
        <f t="shared" si="14"/>
        <v>6.0303030303030329</v>
      </c>
      <c r="Z49" s="4"/>
    </row>
    <row r="50" spans="1:26">
      <c r="A50" s="68">
        <v>1885</v>
      </c>
      <c r="B50" s="68">
        <v>9.3000000000000007</v>
      </c>
      <c r="C50" s="68">
        <v>9.7000000000000003E-2</v>
      </c>
      <c r="D50" s="68">
        <v>0.126</v>
      </c>
      <c r="E50" s="68">
        <v>0.216</v>
      </c>
      <c r="F50" s="68" t="s">
        <v>21</v>
      </c>
      <c r="H50" s="70">
        <f t="shared" si="13"/>
        <v>0.14633333333333334</v>
      </c>
      <c r="I50" s="128">
        <f t="shared" si="14"/>
        <v>6.651515151515154</v>
      </c>
      <c r="Z50" s="4"/>
    </row>
    <row r="51" spans="1:26">
      <c r="A51" s="68">
        <v>1886</v>
      </c>
      <c r="B51" s="68">
        <v>10.199999999999999</v>
      </c>
      <c r="C51" s="68">
        <v>0.11</v>
      </c>
      <c r="D51" s="68">
        <v>0.13</v>
      </c>
      <c r="E51" s="68">
        <v>0.23499999999999999</v>
      </c>
      <c r="F51" s="68" t="s">
        <v>21</v>
      </c>
      <c r="H51" s="70">
        <f t="shared" si="13"/>
        <v>0.15833333333333333</v>
      </c>
      <c r="I51" s="128">
        <f t="shared" si="14"/>
        <v>7.196969696969699</v>
      </c>
      <c r="Z51" s="4"/>
    </row>
    <row r="52" spans="1:26">
      <c r="A52" s="68">
        <v>1887</v>
      </c>
      <c r="B52" s="68">
        <v>7.6</v>
      </c>
      <c r="C52" s="68">
        <v>0.114</v>
      </c>
      <c r="D52" s="68">
        <v>0.13600000000000001</v>
      </c>
      <c r="E52" s="68">
        <v>0.26600000000000001</v>
      </c>
      <c r="F52" s="68" t="s">
        <v>21</v>
      </c>
      <c r="H52" s="70">
        <f t="shared" si="13"/>
        <v>0.17200000000000001</v>
      </c>
      <c r="I52" s="128">
        <f t="shared" si="14"/>
        <v>7.818181818181821</v>
      </c>
      <c r="Z52" s="4"/>
    </row>
    <row r="53" spans="1:26">
      <c r="A53" s="68">
        <v>1888</v>
      </c>
      <c r="B53" s="68">
        <v>4.9000000000000004</v>
      </c>
      <c r="C53" s="68">
        <v>0.106</v>
      </c>
      <c r="D53" s="68">
        <v>0.13100000000000001</v>
      </c>
      <c r="E53" s="68">
        <v>0.28000000000000003</v>
      </c>
      <c r="F53" s="68" t="s">
        <v>21</v>
      </c>
      <c r="H53" s="70">
        <f t="shared" si="13"/>
        <v>0.17233333333333334</v>
      </c>
      <c r="I53" s="128">
        <f t="shared" si="14"/>
        <v>7.8333333333333366</v>
      </c>
      <c r="Z53" s="4"/>
    </row>
    <row r="54" spans="1:26">
      <c r="A54" s="68">
        <v>1889</v>
      </c>
      <c r="B54" s="68">
        <v>2.1</v>
      </c>
      <c r="C54" s="68">
        <v>9.1999999999999998E-2</v>
      </c>
      <c r="D54" s="68">
        <v>0.125</v>
      </c>
      <c r="E54" s="68">
        <v>0.254</v>
      </c>
      <c r="F54" s="68" t="s">
        <v>21</v>
      </c>
      <c r="H54" s="70">
        <f t="shared" si="13"/>
        <v>0.157</v>
      </c>
      <c r="I54" s="128">
        <f t="shared" si="14"/>
        <v>7.1363636363636385</v>
      </c>
      <c r="Z54" s="4"/>
    </row>
    <row r="55" spans="1:26">
      <c r="A55" s="68">
        <v>1890</v>
      </c>
      <c r="B55" s="68">
        <v>2.1</v>
      </c>
      <c r="C55" s="68">
        <v>9.8000000000000004E-2</v>
      </c>
      <c r="D55" s="68">
        <v>0.129</v>
      </c>
      <c r="E55" s="68">
        <v>0.26600000000000001</v>
      </c>
      <c r="F55" s="68" t="s">
        <v>21</v>
      </c>
      <c r="H55" s="70">
        <f t="shared" si="13"/>
        <v>0.16433333333333333</v>
      </c>
      <c r="I55" s="128">
        <f t="shared" si="14"/>
        <v>7.4696969696969715</v>
      </c>
      <c r="Z55" s="4"/>
    </row>
    <row r="56" spans="1:26">
      <c r="A56" s="68">
        <v>1891</v>
      </c>
      <c r="B56" s="68">
        <v>3.5</v>
      </c>
      <c r="C56" s="68">
        <v>0.121</v>
      </c>
      <c r="D56" s="68">
        <v>0.13900000000000001</v>
      </c>
      <c r="E56" s="68">
        <v>0.29899999999999999</v>
      </c>
      <c r="F56" s="68">
        <v>6.0999999999999999E-2</v>
      </c>
      <c r="H56" s="70">
        <f>AVERAGE(C56:E56)</f>
        <v>0.18633333333333332</v>
      </c>
      <c r="I56" s="128">
        <f t="shared" si="14"/>
        <v>8.4696969696969706</v>
      </c>
      <c r="Z56" s="4"/>
    </row>
    <row r="57" spans="1:26">
      <c r="A57" s="68">
        <v>1892</v>
      </c>
      <c r="B57" s="68">
        <v>6.3</v>
      </c>
      <c r="C57" s="68">
        <v>0.152</v>
      </c>
      <c r="D57" s="68">
        <v>0.15</v>
      </c>
      <c r="E57" s="68">
        <v>0.34699999999999998</v>
      </c>
      <c r="F57" s="68">
        <v>6.0999999999999999E-2</v>
      </c>
      <c r="I57" s="128">
        <f>I56*F57/F56</f>
        <v>8.4696969696969706</v>
      </c>
      <c r="Z57" s="4"/>
    </row>
    <row r="58" spans="1:26">
      <c r="A58" s="68">
        <v>1893</v>
      </c>
      <c r="B58" s="68">
        <v>7.5</v>
      </c>
      <c r="C58" s="68">
        <v>0.16200000000000001</v>
      </c>
      <c r="D58" s="68">
        <v>0.18</v>
      </c>
      <c r="E58" s="68">
        <v>0.39</v>
      </c>
      <c r="F58" s="68">
        <v>8.7999999999999995E-2</v>
      </c>
      <c r="I58" s="128">
        <f t="shared" ref="I58:I76" si="15">I57*F58/F57</f>
        <v>12.21857923497268</v>
      </c>
      <c r="Z58" s="4"/>
    </row>
    <row r="59" spans="1:26">
      <c r="A59" s="68">
        <v>1894</v>
      </c>
      <c r="B59" s="68">
        <v>6.9</v>
      </c>
      <c r="C59" s="68">
        <v>0.17799999999999999</v>
      </c>
      <c r="D59" s="68">
        <v>0.17699999999999999</v>
      </c>
      <c r="E59" s="68">
        <v>0.38700000000000001</v>
      </c>
      <c r="F59" s="68">
        <v>9.1999999999999998E-2</v>
      </c>
      <c r="I59" s="128">
        <f t="shared" si="15"/>
        <v>12.77396920019871</v>
      </c>
      <c r="Z59" s="4"/>
    </row>
    <row r="60" spans="1:26">
      <c r="A60" s="68">
        <v>1895</v>
      </c>
      <c r="B60" s="68">
        <v>5.8</v>
      </c>
      <c r="C60" s="68">
        <v>0.184</v>
      </c>
      <c r="D60" s="68">
        <v>0.183</v>
      </c>
      <c r="E60" s="68">
        <v>0.38100000000000001</v>
      </c>
      <c r="F60" s="68">
        <v>9.0999999999999998E-2</v>
      </c>
      <c r="I60" s="128">
        <f t="shared" si="15"/>
        <v>12.635121708892202</v>
      </c>
      <c r="Z60" s="4"/>
    </row>
    <row r="61" spans="1:26">
      <c r="A61" s="68">
        <v>0.18</v>
      </c>
      <c r="B61" s="68">
        <v>3.3</v>
      </c>
      <c r="C61" s="68">
        <v>0.17799999999999999</v>
      </c>
      <c r="D61" s="68">
        <v>0.17599999999999999</v>
      </c>
      <c r="E61" s="68">
        <v>0.36599999999999999</v>
      </c>
      <c r="F61" s="68">
        <v>8.7999999999999995E-2</v>
      </c>
      <c r="I61" s="128">
        <f t="shared" si="15"/>
        <v>12.21857923497268</v>
      </c>
      <c r="Z61" s="4"/>
    </row>
    <row r="62" spans="1:26">
      <c r="A62" s="68">
        <v>1897</v>
      </c>
      <c r="B62" s="68">
        <v>3.3</v>
      </c>
      <c r="C62" s="68">
        <v>0.18</v>
      </c>
      <c r="D62" s="68">
        <v>0.17100000000000001</v>
      </c>
      <c r="E62" s="68">
        <v>0.34699999999999998</v>
      </c>
      <c r="F62" s="68">
        <v>8.3000000000000004E-2</v>
      </c>
      <c r="I62" s="128">
        <f t="shared" si="15"/>
        <v>11.524341778440142</v>
      </c>
      <c r="Z62" s="4"/>
    </row>
    <row r="63" spans="1:26">
      <c r="A63" s="68">
        <v>1898</v>
      </c>
      <c r="B63" s="68">
        <v>2.8</v>
      </c>
      <c r="C63" s="68">
        <v>0.17699999999999999</v>
      </c>
      <c r="D63" s="68">
        <v>0.158</v>
      </c>
      <c r="E63" s="68">
        <v>0.34300000000000003</v>
      </c>
      <c r="F63" s="68">
        <v>7.0000000000000007E-2</v>
      </c>
      <c r="I63" s="128">
        <f t="shared" si="15"/>
        <v>9.7193243914555421</v>
      </c>
      <c r="Z63" s="4"/>
    </row>
    <row r="64" spans="1:26">
      <c r="A64" s="68">
        <v>1899</v>
      </c>
      <c r="B64" s="68">
        <v>2</v>
      </c>
      <c r="C64" s="68">
        <v>0.17299999999999999</v>
      </c>
      <c r="D64" s="68">
        <v>0.152</v>
      </c>
      <c r="E64" s="68">
        <v>0.32900000000000001</v>
      </c>
      <c r="F64" s="68">
        <v>6.6000000000000003E-2</v>
      </c>
      <c r="I64" s="128">
        <f t="shared" si="15"/>
        <v>9.1639344262295097</v>
      </c>
      <c r="Z64" s="4"/>
    </row>
    <row r="65" spans="1:26">
      <c r="A65" s="68">
        <v>1900</v>
      </c>
      <c r="B65" s="68">
        <v>2.5</v>
      </c>
      <c r="C65" s="68">
        <v>0.17100000000000001</v>
      </c>
      <c r="D65" s="68">
        <v>0.13800000000000001</v>
      </c>
      <c r="E65" s="68">
        <v>0.28899999999999998</v>
      </c>
      <c r="F65" s="68">
        <v>5.5E-2</v>
      </c>
      <c r="I65" s="128">
        <f t="shared" si="15"/>
        <v>7.6366120218579248</v>
      </c>
      <c r="Z65" s="4"/>
    </row>
    <row r="66" spans="1:26">
      <c r="A66" s="68">
        <v>1901</v>
      </c>
      <c r="B66" s="68">
        <v>3.3</v>
      </c>
      <c r="C66" s="68">
        <v>0.185</v>
      </c>
      <c r="D66" s="68">
        <v>0.14099999999999999</v>
      </c>
      <c r="E66" s="68">
        <v>0.28899999999999998</v>
      </c>
      <c r="F66" s="68">
        <v>6.0999999999999999E-2</v>
      </c>
      <c r="I66" s="128">
        <f t="shared" si="15"/>
        <v>8.4696969696969706</v>
      </c>
      <c r="Z66" s="4"/>
    </row>
    <row r="67" spans="1:26">
      <c r="A67" s="68">
        <v>1902</v>
      </c>
      <c r="B67" s="68">
        <v>4</v>
      </c>
      <c r="C67" s="68">
        <v>0.20200000000000001</v>
      </c>
      <c r="D67" s="68">
        <v>0.14299999999999999</v>
      </c>
      <c r="E67" s="68">
        <v>0.31900000000000001</v>
      </c>
      <c r="F67" s="68">
        <v>6.7000000000000004E-2</v>
      </c>
      <c r="I67" s="128">
        <f t="shared" si="15"/>
        <v>9.3027819175360182</v>
      </c>
      <c r="Z67" s="4"/>
    </row>
    <row r="68" spans="1:26">
      <c r="A68" s="32">
        <v>1903</v>
      </c>
      <c r="B68" s="32">
        <v>4.7</v>
      </c>
      <c r="C68" s="32">
        <v>0.21199999999999999</v>
      </c>
      <c r="D68" s="32">
        <v>0.151</v>
      </c>
      <c r="E68" s="32">
        <v>0.34799999999999998</v>
      </c>
      <c r="F68" s="32">
        <v>7.3999999999999996E-2</v>
      </c>
      <c r="I68" s="128">
        <f t="shared" si="15"/>
        <v>10.274714356681571</v>
      </c>
      <c r="Z68" s="4"/>
    </row>
    <row r="69" spans="1:26">
      <c r="A69" s="32">
        <v>1904</v>
      </c>
      <c r="B69" s="32">
        <v>6</v>
      </c>
      <c r="C69" s="32">
        <v>0.23799999999999999</v>
      </c>
      <c r="D69" s="32">
        <v>0.17499999999999999</v>
      </c>
      <c r="E69" s="32">
        <v>0.39900000000000002</v>
      </c>
      <c r="F69" s="32">
        <v>8.6999999999999994E-2</v>
      </c>
      <c r="I69" s="128">
        <f t="shared" si="15"/>
        <v>12.079731743666171</v>
      </c>
      <c r="Z69" s="4"/>
    </row>
    <row r="70" spans="1:26">
      <c r="A70" s="32">
        <v>190.5</v>
      </c>
      <c r="B70" s="32">
        <v>5</v>
      </c>
      <c r="C70" s="32">
        <v>0.23699999999999999</v>
      </c>
      <c r="D70" s="32">
        <v>0.19900000000000001</v>
      </c>
      <c r="E70" s="32">
        <v>0.44800000000000001</v>
      </c>
      <c r="F70" s="32">
        <v>9.6000000000000002E-2</v>
      </c>
      <c r="I70" s="128">
        <f t="shared" si="15"/>
        <v>13.329359165424741</v>
      </c>
      <c r="Z70" s="4"/>
    </row>
    <row r="71" spans="1:26">
      <c r="A71" s="32">
        <v>1906</v>
      </c>
      <c r="B71" s="32">
        <v>3.6</v>
      </c>
      <c r="C71" s="32">
        <v>0.23</v>
      </c>
      <c r="D71" s="32">
        <v>0.20699999999999999</v>
      </c>
      <c r="E71" s="32">
        <v>0.38900000000000001</v>
      </c>
      <c r="F71" s="32">
        <v>8.6999999999999994E-2</v>
      </c>
      <c r="I71" s="128">
        <f t="shared" si="15"/>
        <v>12.079731743666171</v>
      </c>
      <c r="Z71" s="4"/>
    </row>
    <row r="72" spans="1:26">
      <c r="A72" s="32">
        <v>1907</v>
      </c>
      <c r="B72" s="32">
        <v>3.7</v>
      </c>
      <c r="C72" s="32">
        <v>0.224</v>
      </c>
      <c r="D72" s="32">
        <v>0.20200000000000001</v>
      </c>
      <c r="E72" s="32">
        <v>0.42099999999999999</v>
      </c>
      <c r="F72" s="32">
        <v>8.6999999999999994E-2</v>
      </c>
      <c r="I72" s="128">
        <f t="shared" si="15"/>
        <v>12.079731743666171</v>
      </c>
      <c r="Z72" s="4"/>
    </row>
    <row r="73" spans="1:26">
      <c r="A73" s="32">
        <v>1908</v>
      </c>
      <c r="B73" s="32">
        <v>7.8</v>
      </c>
      <c r="C73" s="32">
        <v>0.252</v>
      </c>
      <c r="D73" s="32">
        <v>0.20100000000000001</v>
      </c>
      <c r="E73" s="32">
        <v>0.433</v>
      </c>
      <c r="F73" s="32">
        <v>0.10100000000000001</v>
      </c>
      <c r="I73" s="128">
        <f t="shared" si="15"/>
        <v>14.023596621957282</v>
      </c>
      <c r="Z73" s="4"/>
    </row>
    <row r="74" spans="1:26">
      <c r="A74" s="32">
        <v>1909</v>
      </c>
      <c r="B74" s="32">
        <v>7.7</v>
      </c>
      <c r="C74" s="32">
        <v>0.28699999999999998</v>
      </c>
      <c r="D74" s="32">
        <v>0.22</v>
      </c>
      <c r="E74" s="32">
        <v>0.44900000000000001</v>
      </c>
      <c r="F74" s="32">
        <v>0.113</v>
      </c>
      <c r="I74" s="128">
        <f t="shared" si="15"/>
        <v>15.689766517635375</v>
      </c>
      <c r="Z74" s="4"/>
    </row>
    <row r="75" spans="1:26">
      <c r="A75" s="32">
        <v>1910</v>
      </c>
      <c r="B75" s="32">
        <v>4.7</v>
      </c>
      <c r="C75" s="32">
        <v>0.27800000000000002</v>
      </c>
      <c r="D75" s="32">
        <v>0.21199999999999999</v>
      </c>
      <c r="E75" s="32">
        <v>0.42899999999999999</v>
      </c>
      <c r="F75" s="32">
        <v>0.1</v>
      </c>
      <c r="I75" s="128">
        <f t="shared" si="15"/>
        <v>13.884749130650775</v>
      </c>
      <c r="Z75" s="4"/>
    </row>
    <row r="76" spans="1:26">
      <c r="A76" s="32">
        <v>1911</v>
      </c>
      <c r="B76" s="32">
        <v>3</v>
      </c>
      <c r="C76" s="32">
        <v>0.26300000000000001</v>
      </c>
      <c r="D76" s="32">
        <v>0.20100000000000001</v>
      </c>
      <c r="E76" s="32">
        <v>0.433</v>
      </c>
      <c r="F76" s="32">
        <v>9.6000000000000002E-2</v>
      </c>
      <c r="I76" s="128">
        <f t="shared" si="15"/>
        <v>13.329359165424743</v>
      </c>
      <c r="Z76" s="4"/>
    </row>
  </sheetData>
  <hyperlinks>
    <hyperlink ref="P3" r:id="rId1"/>
    <hyperlink ref="P2" r:id="rId2"/>
    <hyperlink ref="A1" location="'Front page'!A1" display="Front page"/>
  </hyperlinks>
  <pageMargins left="0.7" right="0.7" top="0.75" bottom="0.75" header="0.3" footer="0.3"/>
  <pageSetup paperSize="9" orientation="portrait" r:id="rId3"/>
  <ignoredErrors>
    <ignoredError sqref="H32:H56 M32:M35 M19:M31 H25:H3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sheetPr>
  <dimension ref="A1:AT93"/>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2.42578125" customWidth="1"/>
    <col min="2" max="2" width="14.7109375" style="7" customWidth="1"/>
    <col min="3" max="3" width="17.5703125" style="7" customWidth="1"/>
    <col min="4" max="4" width="12.140625" style="12" hidden="1" customWidth="1"/>
    <col min="5" max="5" width="13.42578125" style="12" hidden="1" customWidth="1"/>
    <col min="6" max="6" width="11.85546875" style="12" hidden="1" customWidth="1"/>
    <col min="7" max="8" width="9.140625" style="12" hidden="1" customWidth="1"/>
    <col min="9" max="10" width="10.5703125" hidden="1" customWidth="1"/>
    <col min="11" max="11" width="10.5703125" style="68" hidden="1" customWidth="1"/>
    <col min="12" max="14" width="10.5703125" hidden="1" customWidth="1"/>
    <col min="15" max="15" width="10.5703125" style="68" hidden="1" customWidth="1"/>
    <col min="16" max="16" width="3.28515625" hidden="1" customWidth="1"/>
    <col min="17" max="17" width="25.85546875" style="7" customWidth="1"/>
    <col min="18" max="29" width="15.85546875" style="12" hidden="1" customWidth="1"/>
    <col min="30" max="30" width="26.5703125" style="7" customWidth="1"/>
    <col min="31" max="31" width="10.85546875" hidden="1" customWidth="1"/>
    <col min="32" max="32" width="14.140625" style="7" customWidth="1"/>
    <col min="33" max="33" width="15.5703125" hidden="1" customWidth="1"/>
    <col min="34" max="34" width="13.140625" style="68" hidden="1" customWidth="1"/>
    <col min="35" max="35" width="14.140625" style="68" hidden="1" customWidth="1"/>
    <col min="36" max="36" width="13.140625" hidden="1" customWidth="1"/>
    <col min="37" max="37" width="13.140625" style="68" hidden="1" customWidth="1"/>
    <col min="38" max="38" width="14.140625" style="68" hidden="1" customWidth="1"/>
    <col min="39" max="39" width="22.85546875" hidden="1" customWidth="1"/>
    <col min="40" max="40" width="19" style="7" customWidth="1"/>
    <col min="41" max="41" width="13.140625" hidden="1" customWidth="1"/>
    <col min="42" max="42" width="10.7109375" hidden="1" customWidth="1"/>
    <col min="43" max="43" width="17.140625" style="7" customWidth="1"/>
    <col min="44" max="44" width="25.140625" style="7" customWidth="1"/>
  </cols>
  <sheetData>
    <row r="1" spans="1:45" s="12" customFormat="1" ht="18.75">
      <c r="A1" s="230" t="s">
        <v>348</v>
      </c>
      <c r="B1" s="199" t="s">
        <v>262</v>
      </c>
    </row>
    <row r="2" spans="1:45" s="68" customFormat="1">
      <c r="B2" s="12" t="s">
        <v>263</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row>
    <row r="3" spans="1:45" s="68" customForma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4" spans="1:45" ht="55.5" customHeight="1">
      <c r="B4" s="170" t="s">
        <v>6</v>
      </c>
      <c r="C4" s="33" t="s">
        <v>254</v>
      </c>
      <c r="D4" s="120" t="s">
        <v>122</v>
      </c>
      <c r="E4" s="120" t="s">
        <v>114</v>
      </c>
      <c r="F4" s="120" t="s">
        <v>94</v>
      </c>
      <c r="G4" s="120" t="s">
        <v>79</v>
      </c>
      <c r="H4" s="120" t="s">
        <v>78</v>
      </c>
      <c r="I4" s="76" t="s">
        <v>5</v>
      </c>
      <c r="J4" s="76" t="s">
        <v>56</v>
      </c>
      <c r="K4" s="76"/>
      <c r="L4" s="76" t="s">
        <v>123</v>
      </c>
      <c r="M4" s="76" t="s">
        <v>124</v>
      </c>
      <c r="N4" s="76" t="s">
        <v>132</v>
      </c>
      <c r="O4" s="76" t="s">
        <v>131</v>
      </c>
      <c r="P4" s="76"/>
      <c r="Q4" s="33" t="s">
        <v>251</v>
      </c>
      <c r="R4" s="120" t="s">
        <v>108</v>
      </c>
      <c r="S4" s="120" t="s">
        <v>19</v>
      </c>
      <c r="T4" s="120" t="s">
        <v>80</v>
      </c>
      <c r="U4" s="120" t="s">
        <v>26</v>
      </c>
      <c r="V4" s="120" t="s">
        <v>27</v>
      </c>
      <c r="W4" s="120" t="s">
        <v>8</v>
      </c>
      <c r="X4" s="120" t="s">
        <v>2</v>
      </c>
      <c r="Y4" s="120" t="s">
        <v>16</v>
      </c>
      <c r="Z4" s="120"/>
      <c r="AA4" s="120" t="s">
        <v>20</v>
      </c>
      <c r="AB4" s="120" t="s">
        <v>222</v>
      </c>
      <c r="AC4" s="120" t="s">
        <v>18</v>
      </c>
      <c r="AD4" s="33" t="s">
        <v>109</v>
      </c>
      <c r="AE4" s="76" t="s">
        <v>7</v>
      </c>
      <c r="AF4" s="141" t="s">
        <v>252</v>
      </c>
      <c r="AG4" s="76" t="s">
        <v>1</v>
      </c>
      <c r="AH4" s="76" t="s">
        <v>224</v>
      </c>
      <c r="AI4" s="76" t="s">
        <v>223</v>
      </c>
      <c r="AJ4" s="76" t="s">
        <v>221</v>
      </c>
      <c r="AK4" s="76"/>
      <c r="AL4" s="29"/>
      <c r="AM4" s="76" t="s">
        <v>3</v>
      </c>
      <c r="AN4" s="33" t="s">
        <v>107</v>
      </c>
      <c r="AO4" s="76" t="s">
        <v>4</v>
      </c>
      <c r="AP4" s="76" t="s">
        <v>253</v>
      </c>
      <c r="AQ4" s="33" t="s">
        <v>256</v>
      </c>
      <c r="AR4" s="33" t="s">
        <v>255</v>
      </c>
      <c r="AS4" s="1"/>
    </row>
    <row r="5" spans="1:45">
      <c r="A5">
        <v>1841</v>
      </c>
      <c r="B5" s="171">
        <f t="shared" ref="B5:B36" si="0">E5*F5*(52-G5-H5)/52*(AR5*1000)/1000000</f>
        <v>228.13679430740282</v>
      </c>
      <c r="C5" s="9">
        <f t="shared" ref="C5:C43" si="1">C6*AD5/AD6</f>
        <v>45.722368468298086</v>
      </c>
      <c r="D5" s="11"/>
      <c r="E5" s="14">
        <f t="shared" ref="E5:E36" si="2">E6*C5/C6</f>
        <v>26.793307922422677</v>
      </c>
      <c r="F5" s="12">
        <v>0.97</v>
      </c>
      <c r="G5" s="11">
        <f t="shared" ref="G5:G18" si="3">G6</f>
        <v>1.7</v>
      </c>
      <c r="H5" s="11">
        <v>0</v>
      </c>
      <c r="Q5" s="9"/>
      <c r="R5" s="11">
        <v>166</v>
      </c>
      <c r="S5" s="11">
        <v>100.83720612648726</v>
      </c>
      <c r="T5" s="11"/>
      <c r="U5" s="11">
        <f t="shared" ref="U5:U45" si="4">100*R5/$R$25</f>
        <v>84.093211752786218</v>
      </c>
      <c r="V5" s="11">
        <f t="shared" ref="V5:V24" si="5">47*S5/$S$25</f>
        <v>34.109685764046155</v>
      </c>
      <c r="W5" s="14">
        <v>8490</v>
      </c>
      <c r="X5" s="14">
        <v>6980</v>
      </c>
      <c r="Y5" s="11">
        <v>8400</v>
      </c>
      <c r="Z5" s="11">
        <v>0.42511314984709481</v>
      </c>
      <c r="AA5" s="22">
        <f>3475.3/8175*8400</f>
        <v>3570.9504587155966</v>
      </c>
      <c r="AB5" s="22">
        <v>2913.54128440367</v>
      </c>
      <c r="AC5" s="13">
        <f t="shared" ref="AC5:AC45" si="6">X5/(AB5+X5)</f>
        <v>0.70551077711712584</v>
      </c>
      <c r="AD5" s="30">
        <f t="shared" ref="AD5:AD45" si="7">AC5*(U5/$U$25)*$U$25+(1-AC5)*(V5/$V$25)*$V$25</f>
        <v>69.373602027416212</v>
      </c>
      <c r="AE5" s="2">
        <v>12060.950458715597</v>
      </c>
      <c r="AF5" s="8">
        <v>135</v>
      </c>
      <c r="AG5" s="69">
        <v>1570.6454297006703</v>
      </c>
      <c r="AH5" s="69">
        <v>596.76374461125761</v>
      </c>
      <c r="AI5" s="69">
        <f>X5+AB5</f>
        <v>9893.5412844036691</v>
      </c>
      <c r="AJ5" s="69">
        <f t="shared" ref="AJ5:AJ34" si="8">AI5-AF5</f>
        <v>9758.5412844036691</v>
      </c>
      <c r="AK5" s="69">
        <f t="shared" ref="AK5:AK68" si="9">AI5-AB5-X5</f>
        <v>0</v>
      </c>
      <c r="AL5" s="69">
        <f t="shared" ref="AL5:AL18" si="10">AE5-AF5-AG5-AH5-AJ5</f>
        <v>0</v>
      </c>
      <c r="AM5" s="69">
        <f t="shared" ref="AM5:AM18" si="11">AE5-AF5-AG5</f>
        <v>10355.305029014926</v>
      </c>
      <c r="AN5" s="9">
        <f>'Aggregate Unemployment'!R16</f>
        <v>8.3909470363602328</v>
      </c>
      <c r="AQ5" s="8">
        <f t="shared" ref="AQ5:AQ36" si="12">(1-AN5/100)*AJ5</f>
        <v>8939.7072537080094</v>
      </c>
      <c r="AR5" s="8">
        <f t="shared" ref="AR5:AR36" si="13">AQ5+AF5</f>
        <v>9074.7072537080094</v>
      </c>
    </row>
    <row r="6" spans="1:45">
      <c r="A6">
        <f>A5+1</f>
        <v>1842</v>
      </c>
      <c r="B6" s="171">
        <f t="shared" si="0"/>
        <v>233.30911298876998</v>
      </c>
      <c r="C6" s="9">
        <f t="shared" si="1"/>
        <v>45.497938220994648</v>
      </c>
      <c r="D6" s="11"/>
      <c r="E6" s="14">
        <f t="shared" si="2"/>
        <v>26.661791797502865</v>
      </c>
      <c r="F6" s="12">
        <v>0.97</v>
      </c>
      <c r="G6" s="11">
        <f t="shared" si="3"/>
        <v>1.7</v>
      </c>
      <c r="H6" s="11">
        <v>0</v>
      </c>
      <c r="P6" s="5">
        <f t="shared" ref="P6:P37" si="14">100*B6/B5-100</f>
        <v>2.2672005614305846</v>
      </c>
      <c r="Q6" s="9"/>
      <c r="R6" s="11">
        <v>165</v>
      </c>
      <c r="S6" s="11">
        <v>100.17678791338827</v>
      </c>
      <c r="T6" s="11"/>
      <c r="U6" s="11">
        <f t="shared" si="4"/>
        <v>83.586626139817625</v>
      </c>
      <c r="V6" s="11">
        <f t="shared" si="5"/>
        <v>33.886289474254042</v>
      </c>
      <c r="W6" s="14">
        <v>8558.1734165739726</v>
      </c>
      <c r="X6" s="14">
        <v>7034.9801341040502</v>
      </c>
      <c r="Y6" s="11">
        <v>8422</v>
      </c>
      <c r="Z6" s="11">
        <v>0.42558003566066593</v>
      </c>
      <c r="AA6" s="14">
        <f t="shared" ref="AA6:AA14" si="15">Z6*Y6</f>
        <v>3584.2350603341283</v>
      </c>
      <c r="AB6" s="14">
        <v>2913.0375697421605</v>
      </c>
      <c r="AC6" s="13">
        <f t="shared" si="6"/>
        <v>0.70717406658656334</v>
      </c>
      <c r="AD6" s="30">
        <f t="shared" si="7"/>
        <v>69.033078664761916</v>
      </c>
      <c r="AE6" s="2">
        <v>12142.408476908102</v>
      </c>
      <c r="AF6" s="8">
        <v>139</v>
      </c>
      <c r="AG6" s="69">
        <v>1593.7510994714944</v>
      </c>
      <c r="AH6" s="69">
        <v>600.63967359039782</v>
      </c>
      <c r="AI6" s="69">
        <f t="shared" ref="AI6:AI69" si="16">X6+AB6</f>
        <v>9948.0177038462098</v>
      </c>
      <c r="AJ6" s="69">
        <f t="shared" si="8"/>
        <v>9809.0177038462098</v>
      </c>
      <c r="AK6" s="69">
        <f t="shared" si="9"/>
        <v>0</v>
      </c>
      <c r="AL6" s="69">
        <f t="shared" si="10"/>
        <v>0</v>
      </c>
      <c r="AM6" s="69">
        <f t="shared" si="11"/>
        <v>10409.657377436608</v>
      </c>
      <c r="AN6" s="9">
        <f>'Aggregate Unemployment'!R17</f>
        <v>6.3389674715410003</v>
      </c>
      <c r="AQ6" s="8">
        <f t="shared" si="12"/>
        <v>9187.2272623217013</v>
      </c>
      <c r="AR6" s="8">
        <f t="shared" si="13"/>
        <v>9326.2272623217013</v>
      </c>
    </row>
    <row r="7" spans="1:45">
      <c r="A7">
        <f t="shared" ref="A7:A70" si="17">A6+1</f>
        <v>1843</v>
      </c>
      <c r="B7" s="171">
        <f t="shared" si="0"/>
        <v>234.64403619790471</v>
      </c>
      <c r="C7" s="9">
        <f t="shared" si="1"/>
        <v>44.959625879283983</v>
      </c>
      <c r="D7" s="11"/>
      <c r="E7" s="14">
        <f t="shared" si="2"/>
        <v>26.346340765260415</v>
      </c>
      <c r="F7" s="12">
        <v>0.97</v>
      </c>
      <c r="G7" s="11">
        <f t="shared" si="3"/>
        <v>1.7</v>
      </c>
      <c r="H7" s="11">
        <v>0</v>
      </c>
      <c r="P7" s="5">
        <f t="shared" si="14"/>
        <v>0.57216933879432474</v>
      </c>
      <c r="Q7" s="9"/>
      <c r="R7" s="11">
        <v>162.6</v>
      </c>
      <c r="S7" s="11">
        <v>99.455634067234428</v>
      </c>
      <c r="T7" s="11"/>
      <c r="U7" s="11">
        <f t="shared" si="4"/>
        <v>82.370820668693</v>
      </c>
      <c r="V7" s="11">
        <f t="shared" si="5"/>
        <v>33.642348452633662</v>
      </c>
      <c r="W7" s="14">
        <v>8650.8354305056255</v>
      </c>
      <c r="X7" s="14">
        <v>7110.0702825081817</v>
      </c>
      <c r="Y7" s="11">
        <v>8441</v>
      </c>
      <c r="Z7" s="11">
        <v>0.42604692147423712</v>
      </c>
      <c r="AA7" s="14">
        <f t="shared" si="15"/>
        <v>3596.2620641640356</v>
      </c>
      <c r="AB7" s="14">
        <v>2910.848978180622</v>
      </c>
      <c r="AC7" s="13">
        <f t="shared" si="6"/>
        <v>0.70952275909460427</v>
      </c>
      <c r="AD7" s="30">
        <f t="shared" si="7"/>
        <v>68.216308505836849</v>
      </c>
      <c r="AE7" s="2">
        <v>12247.097494669661</v>
      </c>
      <c r="AF7" s="8">
        <v>140</v>
      </c>
      <c r="AG7" s="69">
        <v>1620.350055983314</v>
      </c>
      <c r="AH7" s="69">
        <v>605.82817799754389</v>
      </c>
      <c r="AI7" s="69">
        <f t="shared" si="16"/>
        <v>10020.919260688803</v>
      </c>
      <c r="AJ7" s="69">
        <f t="shared" si="8"/>
        <v>9880.9192606888028</v>
      </c>
      <c r="AK7" s="69">
        <f t="shared" si="9"/>
        <v>0</v>
      </c>
      <c r="AL7" s="69">
        <f t="shared" si="10"/>
        <v>0</v>
      </c>
      <c r="AM7" s="69">
        <f t="shared" si="11"/>
        <v>10486.747438686347</v>
      </c>
      <c r="AN7" s="9">
        <f>'Aggregate Unemployment'!R18</f>
        <v>5.354017280427767</v>
      </c>
      <c r="AQ7" s="8">
        <f t="shared" si="12"/>
        <v>9351.8931360064089</v>
      </c>
      <c r="AR7" s="8">
        <f t="shared" si="13"/>
        <v>9491.8931360064089</v>
      </c>
    </row>
    <row r="8" spans="1:45">
      <c r="A8">
        <f t="shared" si="17"/>
        <v>1844</v>
      </c>
      <c r="B8" s="171">
        <f t="shared" si="0"/>
        <v>239.87658280705006</v>
      </c>
      <c r="C8" s="9">
        <f t="shared" si="1"/>
        <v>45.308331785364992</v>
      </c>
      <c r="D8" s="11"/>
      <c r="E8" s="14">
        <f t="shared" si="2"/>
        <v>26.550682426223887</v>
      </c>
      <c r="F8" s="12">
        <v>0.97</v>
      </c>
      <c r="G8" s="11">
        <f t="shared" si="3"/>
        <v>1.7</v>
      </c>
      <c r="H8" s="11">
        <v>0</v>
      </c>
      <c r="P8" s="5">
        <f t="shared" si="14"/>
        <v>2.2299934376904815</v>
      </c>
      <c r="Q8" s="9"/>
      <c r="R8" s="11">
        <v>163.4</v>
      </c>
      <c r="S8" s="11">
        <v>101.00332776846074</v>
      </c>
      <c r="T8" s="11"/>
      <c r="U8" s="11">
        <f t="shared" si="4"/>
        <v>82.77608915906788</v>
      </c>
      <c r="V8" s="11">
        <f t="shared" si="5"/>
        <v>34.165878881884176</v>
      </c>
      <c r="W8" s="14">
        <v>8742.7336566246286</v>
      </c>
      <c r="X8" s="14">
        <v>7184.5096418758021</v>
      </c>
      <c r="Y8" s="11">
        <v>8479</v>
      </c>
      <c r="Z8" s="11">
        <v>0.42651380728780824</v>
      </c>
      <c r="AA8" s="14">
        <f t="shared" si="15"/>
        <v>3616.4105719933259</v>
      </c>
      <c r="AB8" s="14">
        <v>2915.1269743033226</v>
      </c>
      <c r="AC8" s="13">
        <f t="shared" si="6"/>
        <v>0.71136318215316463</v>
      </c>
      <c r="AD8" s="30">
        <f t="shared" si="7"/>
        <v>68.745392749796054</v>
      </c>
      <c r="AE8" s="2">
        <v>12359.144228617955</v>
      </c>
      <c r="AF8" s="8">
        <v>136</v>
      </c>
      <c r="AG8" s="69">
        <v>1647.872561124093</v>
      </c>
      <c r="AH8" s="69">
        <v>611.63505131473767</v>
      </c>
      <c r="AI8" s="69">
        <f t="shared" si="16"/>
        <v>10099.636616179125</v>
      </c>
      <c r="AJ8" s="69">
        <f t="shared" si="8"/>
        <v>9963.6366161791248</v>
      </c>
      <c r="AK8" s="69">
        <f t="shared" si="9"/>
        <v>0</v>
      </c>
      <c r="AL8" s="69">
        <f t="shared" si="10"/>
        <v>0</v>
      </c>
      <c r="AM8" s="69">
        <f t="shared" si="11"/>
        <v>10575.271667493862</v>
      </c>
      <c r="AN8" s="9">
        <f>'Aggregate Unemployment'!R19</f>
        <v>4.7247435472165353</v>
      </c>
      <c r="AQ8" s="8">
        <f t="shared" si="12"/>
        <v>9492.8803380880981</v>
      </c>
      <c r="AR8" s="8">
        <f t="shared" si="13"/>
        <v>9628.8803380880981</v>
      </c>
    </row>
    <row r="9" spans="1:45">
      <c r="A9">
        <f t="shared" si="17"/>
        <v>1845</v>
      </c>
      <c r="B9" s="171">
        <f t="shared" si="0"/>
        <v>245.10155178383792</v>
      </c>
      <c r="C9" s="9">
        <f t="shared" si="1"/>
        <v>45.811976794506961</v>
      </c>
      <c r="D9" s="11"/>
      <c r="E9" s="14">
        <f t="shared" si="2"/>
        <v>26.845818401581081</v>
      </c>
      <c r="F9" s="12">
        <v>0.97</v>
      </c>
      <c r="G9" s="11">
        <f t="shared" si="3"/>
        <v>1.7</v>
      </c>
      <c r="H9" s="11">
        <v>0</v>
      </c>
      <c r="P9" s="5">
        <f t="shared" si="14"/>
        <v>2.178190515991588</v>
      </c>
      <c r="Q9" s="9"/>
      <c r="R9" s="11">
        <v>165.1</v>
      </c>
      <c r="S9" s="11">
        <v>101.39196816648752</v>
      </c>
      <c r="T9" s="11"/>
      <c r="U9" s="11">
        <f t="shared" si="4"/>
        <v>83.637284701114481</v>
      </c>
      <c r="V9" s="11">
        <f t="shared" si="5"/>
        <v>34.297342280773655</v>
      </c>
      <c r="W9" s="14">
        <v>8834.764433086717</v>
      </c>
      <c r="X9" s="14">
        <v>7259.034969460713</v>
      </c>
      <c r="Y9" s="11">
        <v>8497</v>
      </c>
      <c r="Z9" s="11">
        <v>0.42698069310137937</v>
      </c>
      <c r="AA9" s="14">
        <f t="shared" si="15"/>
        <v>3628.0549492824207</v>
      </c>
      <c r="AB9" s="14">
        <v>2912.4441729918585</v>
      </c>
      <c r="AC9" s="13">
        <f t="shared" si="6"/>
        <v>0.71366562009292944</v>
      </c>
      <c r="AD9" s="30">
        <f t="shared" si="7"/>
        <v>69.509562883535622</v>
      </c>
      <c r="AE9" s="2">
        <v>12462.819382369138</v>
      </c>
      <c r="AF9" s="8">
        <v>140</v>
      </c>
      <c r="AG9" s="69">
        <v>1674.7175343093534</v>
      </c>
      <c r="AH9" s="69">
        <v>616.62270560721277</v>
      </c>
      <c r="AI9" s="69">
        <f t="shared" si="16"/>
        <v>10171.479142452572</v>
      </c>
      <c r="AJ9" s="69">
        <f t="shared" si="8"/>
        <v>10031.479142452572</v>
      </c>
      <c r="AK9" s="69">
        <f t="shared" si="9"/>
        <v>0</v>
      </c>
      <c r="AL9" s="69">
        <f t="shared" si="10"/>
        <v>0</v>
      </c>
      <c r="AM9" s="69">
        <f t="shared" si="11"/>
        <v>10648.101848059785</v>
      </c>
      <c r="AN9" s="9">
        <f>'Aggregate Unemployment'!R20</f>
        <v>4.3964268168454588</v>
      </c>
      <c r="AQ9" s="8">
        <f t="shared" si="12"/>
        <v>9590.4525033075279</v>
      </c>
      <c r="AR9" s="8">
        <f t="shared" si="13"/>
        <v>9730.4525033075279</v>
      </c>
    </row>
    <row r="10" spans="1:45">
      <c r="A10">
        <f t="shared" si="17"/>
        <v>1846</v>
      </c>
      <c r="B10" s="171">
        <f t="shared" si="0"/>
        <v>244.57504043755381</v>
      </c>
      <c r="C10" s="9">
        <f t="shared" si="1"/>
        <v>47.491970873040593</v>
      </c>
      <c r="D10" s="11"/>
      <c r="E10" s="14">
        <f t="shared" si="2"/>
        <v>27.830294931601788</v>
      </c>
      <c r="F10" s="12">
        <v>0.97</v>
      </c>
      <c r="G10" s="11">
        <f t="shared" si="3"/>
        <v>1.7</v>
      </c>
      <c r="H10" s="11">
        <v>0</v>
      </c>
      <c r="P10" s="5">
        <f t="shared" si="14"/>
        <v>-0.21481355073119346</v>
      </c>
      <c r="Q10" s="9"/>
      <c r="R10" s="11">
        <v>171.8</v>
      </c>
      <c r="S10" s="11">
        <v>101.13875638598279</v>
      </c>
      <c r="T10" s="11"/>
      <c r="U10" s="11">
        <f t="shared" si="4"/>
        <v>87.031408308004046</v>
      </c>
      <c r="V10" s="11">
        <f t="shared" si="5"/>
        <v>34.211689627387599</v>
      </c>
      <c r="W10" s="14">
        <v>8926.4628458387979</v>
      </c>
      <c r="X10" s="14">
        <v>7333.264279617284</v>
      </c>
      <c r="Y10" s="11">
        <v>8490</v>
      </c>
      <c r="Z10" s="11">
        <v>0.42744757891495055</v>
      </c>
      <c r="AA10" s="14">
        <f t="shared" si="15"/>
        <v>3629.0299449879303</v>
      </c>
      <c r="AB10" s="14">
        <v>2901.1544780191475</v>
      </c>
      <c r="AC10" s="13">
        <f t="shared" si="6"/>
        <v>0.71652962940817277</v>
      </c>
      <c r="AD10" s="30">
        <f t="shared" si="7"/>
        <v>72.058583079053633</v>
      </c>
      <c r="AE10" s="2">
        <v>12555.492790826727</v>
      </c>
      <c r="AF10" s="8">
        <v>149</v>
      </c>
      <c r="AG10" s="69">
        <v>1700.2643861121796</v>
      </c>
      <c r="AH10" s="69">
        <v>620.80964707811643</v>
      </c>
      <c r="AI10" s="69">
        <f t="shared" si="16"/>
        <v>10234.418757636431</v>
      </c>
      <c r="AJ10" s="69">
        <f t="shared" si="8"/>
        <v>10085.418757636431</v>
      </c>
      <c r="AK10" s="69">
        <f t="shared" si="9"/>
        <v>0</v>
      </c>
      <c r="AL10" s="69">
        <f t="shared" si="10"/>
        <v>0</v>
      </c>
      <c r="AM10" s="69">
        <f t="shared" si="11"/>
        <v>10706.228404714548</v>
      </c>
      <c r="AN10" s="9">
        <f>'Aggregate Unemployment'!R21</f>
        <v>8.6098248566076165</v>
      </c>
      <c r="AQ10" s="8">
        <f t="shared" si="12"/>
        <v>9217.0818665484821</v>
      </c>
      <c r="AR10" s="8">
        <f t="shared" si="13"/>
        <v>9366.0818665484821</v>
      </c>
    </row>
    <row r="11" spans="1:45">
      <c r="A11">
        <f t="shared" si="17"/>
        <v>1847</v>
      </c>
      <c r="B11" s="171">
        <f t="shared" si="0"/>
        <v>253.19318139946637</v>
      </c>
      <c r="C11" s="9">
        <f t="shared" si="1"/>
        <v>48.801881258625983</v>
      </c>
      <c r="D11" s="11"/>
      <c r="E11" s="14">
        <f t="shared" si="2"/>
        <v>28.597902417554824</v>
      </c>
      <c r="F11" s="12">
        <v>0.97</v>
      </c>
      <c r="G11" s="11">
        <f t="shared" si="3"/>
        <v>1.7</v>
      </c>
      <c r="H11" s="11">
        <v>0</v>
      </c>
      <c r="P11" s="5">
        <f t="shared" si="14"/>
        <v>3.5237205507538221</v>
      </c>
      <c r="Q11" s="9"/>
      <c r="R11" s="11">
        <v>176.2</v>
      </c>
      <c r="S11" s="11">
        <v>99.708653229748109</v>
      </c>
      <c r="T11" s="11"/>
      <c r="U11" s="11">
        <f t="shared" si="4"/>
        <v>89.260385005065856</v>
      </c>
      <c r="V11" s="11">
        <f t="shared" si="5"/>
        <v>33.727935950117455</v>
      </c>
      <c r="W11" s="14">
        <v>9017.8180574913513</v>
      </c>
      <c r="X11" s="14">
        <v>7407.1887950247246</v>
      </c>
      <c r="Y11" s="11">
        <v>8205</v>
      </c>
      <c r="Z11" s="11">
        <v>0.42791446472852168</v>
      </c>
      <c r="AA11" s="14">
        <f t="shared" si="15"/>
        <v>3511.0381830975202</v>
      </c>
      <c r="AB11" s="14">
        <v>2795.1484880591329</v>
      </c>
      <c r="AC11" s="13">
        <f t="shared" si="6"/>
        <v>0.72602861378699246</v>
      </c>
      <c r="AD11" s="30">
        <f t="shared" si="7"/>
        <v>74.046082957678422</v>
      </c>
      <c r="AE11" s="2">
        <v>12528.856240588872</v>
      </c>
      <c r="AF11" s="8">
        <v>150</v>
      </c>
      <c r="AG11" s="69">
        <v>1707.0922183355935</v>
      </c>
      <c r="AH11" s="69">
        <v>619.42673916941999</v>
      </c>
      <c r="AI11" s="69">
        <f t="shared" si="16"/>
        <v>10202.337283083858</v>
      </c>
      <c r="AJ11" s="69">
        <f t="shared" si="8"/>
        <v>10052.337283083858</v>
      </c>
      <c r="AK11" s="69">
        <f t="shared" si="9"/>
        <v>0</v>
      </c>
      <c r="AL11" s="69">
        <f t="shared" si="10"/>
        <v>0</v>
      </c>
      <c r="AM11" s="69">
        <f t="shared" si="11"/>
        <v>10671.764022253277</v>
      </c>
      <c r="AN11" s="9">
        <f>'Aggregate Unemployment'!R22</f>
        <v>7.6248746654943869</v>
      </c>
      <c r="AQ11" s="8">
        <f t="shared" si="12"/>
        <v>9285.8591642959509</v>
      </c>
      <c r="AR11" s="8">
        <f t="shared" si="13"/>
        <v>9435.8591642959509</v>
      </c>
    </row>
    <row r="12" spans="1:45">
      <c r="A12">
        <f t="shared" si="17"/>
        <v>1848</v>
      </c>
      <c r="B12" s="171">
        <f t="shared" si="0"/>
        <v>234.29223964902297</v>
      </c>
      <c r="C12" s="9">
        <f t="shared" si="1"/>
        <v>47.636527434987435</v>
      </c>
      <c r="D12" s="11"/>
      <c r="E12" s="14">
        <f t="shared" si="2"/>
        <v>27.915005076902634</v>
      </c>
      <c r="F12" s="12">
        <v>0.97</v>
      </c>
      <c r="G12" s="11">
        <f t="shared" si="3"/>
        <v>1.7</v>
      </c>
      <c r="H12" s="11">
        <v>0</v>
      </c>
      <c r="P12" s="5">
        <f t="shared" si="14"/>
        <v>-7.4650279466346063</v>
      </c>
      <c r="Q12" s="9"/>
      <c r="R12" s="11">
        <v>168.8</v>
      </c>
      <c r="S12" s="11">
        <v>100.87523494330404</v>
      </c>
      <c r="T12" s="11"/>
      <c r="U12" s="11">
        <f t="shared" si="4"/>
        <v>85.511651469098268</v>
      </c>
      <c r="V12" s="11">
        <f t="shared" si="5"/>
        <v>34.122549577329238</v>
      </c>
      <c r="W12" s="14">
        <v>9108.8156875278928</v>
      </c>
      <c r="X12" s="14">
        <v>7480.7968339092404</v>
      </c>
      <c r="Y12" s="11">
        <v>7640</v>
      </c>
      <c r="Z12" s="11">
        <v>0.42838135054209281</v>
      </c>
      <c r="AA12" s="14">
        <f t="shared" si="15"/>
        <v>3272.8335181415891</v>
      </c>
      <c r="AB12" s="14">
        <v>2594.6255574106176</v>
      </c>
      <c r="AC12" s="13">
        <f t="shared" si="6"/>
        <v>0.74247972376364779</v>
      </c>
      <c r="AD12" s="30">
        <f t="shared" si="7"/>
        <v>72.277915754391856</v>
      </c>
      <c r="AE12" s="2">
        <v>12381.649205669482</v>
      </c>
      <c r="AF12" s="8">
        <v>157</v>
      </c>
      <c r="AG12" s="69">
        <v>1694.5164553481795</v>
      </c>
      <c r="AH12" s="69">
        <v>611.71035900144432</v>
      </c>
      <c r="AI12" s="69">
        <f t="shared" si="16"/>
        <v>10075.422391319858</v>
      </c>
      <c r="AJ12" s="69">
        <f t="shared" si="8"/>
        <v>9918.4223913198584</v>
      </c>
      <c r="AK12" s="69">
        <f t="shared" si="9"/>
        <v>0</v>
      </c>
      <c r="AL12" s="69">
        <f t="shared" si="10"/>
        <v>0</v>
      </c>
      <c r="AM12" s="69">
        <f t="shared" si="11"/>
        <v>10530.132750321303</v>
      </c>
      <c r="AN12" s="9">
        <f>'Aggregate Unemployment'!R23</f>
        <v>11.396478512717252</v>
      </c>
      <c r="AQ12" s="8">
        <f t="shared" si="12"/>
        <v>8788.071514692554</v>
      </c>
      <c r="AR12" s="8">
        <f t="shared" si="13"/>
        <v>8945.071514692554</v>
      </c>
    </row>
    <row r="13" spans="1:45">
      <c r="A13">
        <f t="shared" si="17"/>
        <v>1849</v>
      </c>
      <c r="B13" s="171">
        <f t="shared" si="0"/>
        <v>238.09600346581081</v>
      </c>
      <c r="C13" s="9">
        <f t="shared" si="1"/>
        <v>47.380788057928022</v>
      </c>
      <c r="D13" s="11"/>
      <c r="E13" s="14">
        <f t="shared" si="2"/>
        <v>27.765141801945816</v>
      </c>
      <c r="F13" s="12">
        <v>0.97</v>
      </c>
      <c r="G13" s="11">
        <f t="shared" si="3"/>
        <v>1.7</v>
      </c>
      <c r="H13" s="11">
        <v>0</v>
      </c>
      <c r="P13" s="5">
        <f t="shared" si="14"/>
        <v>1.6235125083468489</v>
      </c>
      <c r="Q13" s="9"/>
      <c r="R13" s="11">
        <v>165.8</v>
      </c>
      <c r="S13" s="11">
        <v>102.50387347858597</v>
      </c>
      <c r="T13" s="11"/>
      <c r="U13" s="11">
        <f t="shared" si="4"/>
        <v>83.991894630192505</v>
      </c>
      <c r="V13" s="11">
        <f t="shared" si="5"/>
        <v>34.673460801426415</v>
      </c>
      <c r="W13" s="14">
        <v>9199.8939221936471</v>
      </c>
      <c r="X13" s="14">
        <v>7554.4483446816712</v>
      </c>
      <c r="Y13" s="11">
        <v>7256</v>
      </c>
      <c r="Z13" s="11">
        <v>0.42884823635566394</v>
      </c>
      <c r="AA13" s="14">
        <f t="shared" si="15"/>
        <v>3111.7228029966977</v>
      </c>
      <c r="AB13" s="14">
        <v>2456.5492675996952</v>
      </c>
      <c r="AC13" s="13">
        <f t="shared" si="6"/>
        <v>0.75461493821694348</v>
      </c>
      <c r="AD13" s="30">
        <f t="shared" si="7"/>
        <v>71.889887698077146</v>
      </c>
      <c r="AE13" s="2">
        <v>12311.616725190344</v>
      </c>
      <c r="AF13" s="8">
        <v>143</v>
      </c>
      <c r="AG13" s="69">
        <v>1691.7125684115722</v>
      </c>
      <c r="AH13" s="69">
        <v>608.90654449740612</v>
      </c>
      <c r="AI13" s="69">
        <f t="shared" si="16"/>
        <v>10010.997612281366</v>
      </c>
      <c r="AJ13" s="69">
        <f t="shared" si="8"/>
        <v>9867.9976122813659</v>
      </c>
      <c r="AK13" s="69">
        <f t="shared" si="9"/>
        <v>0</v>
      </c>
      <c r="AL13" s="69">
        <f t="shared" si="10"/>
        <v>0</v>
      </c>
      <c r="AM13" s="69">
        <f t="shared" si="11"/>
        <v>10476.904156778772</v>
      </c>
      <c r="AN13" s="9">
        <f>'Aggregate Unemployment'!R24</f>
        <v>8.8329629076651219</v>
      </c>
      <c r="AQ13" s="8">
        <f t="shared" si="12"/>
        <v>8996.3610434592738</v>
      </c>
      <c r="AR13" s="8">
        <f t="shared" si="13"/>
        <v>9139.3610434592738</v>
      </c>
    </row>
    <row r="14" spans="1:45">
      <c r="A14">
        <f t="shared" si="17"/>
        <v>1850</v>
      </c>
      <c r="B14" s="171">
        <f t="shared" si="0"/>
        <v>242.78472903361933</v>
      </c>
      <c r="C14" s="9">
        <f t="shared" si="1"/>
        <v>47.575955510033893</v>
      </c>
      <c r="D14" s="11"/>
      <c r="E14" s="14">
        <f t="shared" si="2"/>
        <v>27.879509928879855</v>
      </c>
      <c r="F14" s="12">
        <v>0.97</v>
      </c>
      <c r="G14" s="11">
        <f t="shared" si="3"/>
        <v>1.7</v>
      </c>
      <c r="H14" s="11">
        <v>0</v>
      </c>
      <c r="P14" s="5">
        <f t="shared" si="14"/>
        <v>1.9692584081873434</v>
      </c>
      <c r="Q14" s="9"/>
      <c r="R14" s="11">
        <v>165</v>
      </c>
      <c r="S14" s="11">
        <v>102.65722968755495</v>
      </c>
      <c r="T14" s="11"/>
      <c r="U14" s="11">
        <f t="shared" si="4"/>
        <v>83.586626139817625</v>
      </c>
      <c r="V14" s="11">
        <f t="shared" si="5"/>
        <v>34.72533582155873</v>
      </c>
      <c r="W14" s="14">
        <v>9290.1436985365417</v>
      </c>
      <c r="X14" s="14">
        <v>7627.3969379853988</v>
      </c>
      <c r="Y14" s="11">
        <v>6878</v>
      </c>
      <c r="Z14" s="11">
        <v>0.42931512216923512</v>
      </c>
      <c r="AA14" s="14">
        <f t="shared" si="15"/>
        <v>2952.8294102799991</v>
      </c>
      <c r="AB14" s="14">
        <v>2321.2879726605952</v>
      </c>
      <c r="AC14" s="13">
        <f t="shared" si="6"/>
        <v>0.76667388770383038</v>
      </c>
      <c r="AD14" s="30">
        <f t="shared" si="7"/>
        <v>72.1860112280838</v>
      </c>
      <c r="AE14" s="2">
        <v>12242.973108816541</v>
      </c>
      <c r="AF14" s="8">
        <v>138</v>
      </c>
      <c r="AG14" s="69">
        <v>1688.566322514363</v>
      </c>
      <c r="AH14" s="69">
        <v>605.72187565618367</v>
      </c>
      <c r="AI14" s="69">
        <f t="shared" si="16"/>
        <v>9948.684910645994</v>
      </c>
      <c r="AJ14" s="69">
        <f t="shared" si="8"/>
        <v>9810.684910645994</v>
      </c>
      <c r="AK14" s="69">
        <f t="shared" si="9"/>
        <v>0</v>
      </c>
      <c r="AL14" s="69">
        <f t="shared" si="10"/>
        <v>0</v>
      </c>
      <c r="AM14" s="69">
        <f t="shared" si="11"/>
        <v>10416.406786302177</v>
      </c>
      <c r="AN14" s="9">
        <f>'Aggregate Unemployment'!R25</f>
        <v>6.804583945437356</v>
      </c>
      <c r="AQ14" s="8">
        <f t="shared" si="12"/>
        <v>9143.1086202787319</v>
      </c>
      <c r="AR14" s="8">
        <f t="shared" si="13"/>
        <v>9281.1086202787319</v>
      </c>
    </row>
    <row r="15" spans="1:45">
      <c r="A15">
        <f t="shared" si="17"/>
        <v>1851</v>
      </c>
      <c r="B15" s="171">
        <f t="shared" si="0"/>
        <v>250.17188723194639</v>
      </c>
      <c r="C15" s="9">
        <f t="shared" si="1"/>
        <v>48.134243105084167</v>
      </c>
      <c r="D15" s="11"/>
      <c r="E15" s="14">
        <f t="shared" si="2"/>
        <v>28.206666459579317</v>
      </c>
      <c r="F15" s="12">
        <v>0.97</v>
      </c>
      <c r="G15" s="11">
        <f t="shared" si="3"/>
        <v>1.7</v>
      </c>
      <c r="H15" s="11">
        <v>0</v>
      </c>
      <c r="P15" s="5">
        <f t="shared" si="14"/>
        <v>3.0426782721182235</v>
      </c>
      <c r="Q15" s="9"/>
      <c r="R15" s="11">
        <v>165</v>
      </c>
      <c r="S15" s="11">
        <v>106.48958818063467</v>
      </c>
      <c r="T15" s="11"/>
      <c r="U15" s="11">
        <f t="shared" si="4"/>
        <v>83.586626139817625</v>
      </c>
      <c r="V15" s="11">
        <f t="shared" si="5"/>
        <v>36.021688120036245</v>
      </c>
      <c r="W15" s="14">
        <v>9380</v>
      </c>
      <c r="X15" s="14">
        <v>7700</v>
      </c>
      <c r="Y15" s="11">
        <v>6514</v>
      </c>
      <c r="Z15" s="11">
        <v>0.42978200798280625</v>
      </c>
      <c r="AA15" s="22">
        <v>2799.6</v>
      </c>
      <c r="AB15" s="22">
        <v>2195.6</v>
      </c>
      <c r="AC15" s="13">
        <f t="shared" si="6"/>
        <v>0.77812361049355261</v>
      </c>
      <c r="AD15" s="30">
        <f t="shared" si="7"/>
        <v>73.033089424890576</v>
      </c>
      <c r="AE15" s="2">
        <v>12179.6</v>
      </c>
      <c r="AF15" s="8">
        <v>138</v>
      </c>
      <c r="AG15" s="69">
        <v>1681.4492572322124</v>
      </c>
      <c r="AH15" s="69">
        <v>602.5507427677876</v>
      </c>
      <c r="AI15" s="69">
        <f t="shared" si="16"/>
        <v>9895.6</v>
      </c>
      <c r="AJ15" s="69">
        <f t="shared" si="8"/>
        <v>9757.6</v>
      </c>
      <c r="AK15" s="69">
        <f t="shared" si="9"/>
        <v>0</v>
      </c>
      <c r="AL15" s="69">
        <f t="shared" si="10"/>
        <v>0</v>
      </c>
      <c r="AM15" s="69">
        <f t="shared" si="11"/>
        <v>10360.150742767788</v>
      </c>
      <c r="AN15" s="9">
        <f>'Aggregate Unemployment'!R26</f>
        <v>4.5402548223384454</v>
      </c>
      <c r="AQ15" s="8">
        <f t="shared" si="12"/>
        <v>9314.5800954555052</v>
      </c>
      <c r="AR15" s="8">
        <f t="shared" si="13"/>
        <v>9452.5800954555052</v>
      </c>
    </row>
    <row r="16" spans="1:45">
      <c r="A16">
        <f t="shared" si="17"/>
        <v>1852</v>
      </c>
      <c r="B16" s="171">
        <f t="shared" si="0"/>
        <v>254.1084575191434</v>
      </c>
      <c r="C16" s="9">
        <f t="shared" si="1"/>
        <v>49.068188555780793</v>
      </c>
      <c r="D16" s="11"/>
      <c r="E16" s="14">
        <f t="shared" si="2"/>
        <v>28.753958493687541</v>
      </c>
      <c r="F16" s="12">
        <v>0.97</v>
      </c>
      <c r="G16" s="11">
        <f t="shared" si="3"/>
        <v>1.7</v>
      </c>
      <c r="H16" s="11">
        <v>0</v>
      </c>
      <c r="P16" s="5">
        <f t="shared" si="14"/>
        <v>1.5735462248590864</v>
      </c>
      <c r="Q16" s="9"/>
      <c r="R16" s="11">
        <v>167.2</v>
      </c>
      <c r="S16" s="11">
        <v>109.18465657093296</v>
      </c>
      <c r="T16" s="11"/>
      <c r="U16" s="11">
        <f t="shared" si="4"/>
        <v>84.701114488348523</v>
      </c>
      <c r="V16" s="11">
        <f t="shared" si="5"/>
        <v>36.933335114602677</v>
      </c>
      <c r="W16" s="14">
        <v>9489.6756172106107</v>
      </c>
      <c r="X16" s="14">
        <v>7804.7129265742251</v>
      </c>
      <c r="Y16" s="11">
        <v>6337</v>
      </c>
      <c r="Z16" s="11">
        <v>0.43092440151762856</v>
      </c>
      <c r="AA16" s="14">
        <f t="shared" ref="AA16:AA24" si="18">Z16*Y16</f>
        <v>2730.7679324172123</v>
      </c>
      <c r="AB16" s="14">
        <v>2132.5339054732008</v>
      </c>
      <c r="AC16" s="13">
        <f t="shared" si="6"/>
        <v>0.78539992600406983</v>
      </c>
      <c r="AD16" s="30">
        <f t="shared" si="7"/>
        <v>74.450145500121394</v>
      </c>
      <c r="AE16" s="2">
        <v>12220.443549627824</v>
      </c>
      <c r="AF16" s="8">
        <v>148</v>
      </c>
      <c r="AG16" s="69">
        <v>1679.102591563056</v>
      </c>
      <c r="AH16" s="69">
        <v>604.09412601734243</v>
      </c>
      <c r="AI16" s="69">
        <f t="shared" si="16"/>
        <v>9937.2468320474254</v>
      </c>
      <c r="AJ16" s="69">
        <f t="shared" si="8"/>
        <v>9789.2468320474254</v>
      </c>
      <c r="AK16" s="69">
        <f t="shared" si="9"/>
        <v>0</v>
      </c>
      <c r="AL16" s="69">
        <f t="shared" si="10"/>
        <v>0</v>
      </c>
      <c r="AM16" s="69">
        <f t="shared" si="11"/>
        <v>10393.340958064768</v>
      </c>
      <c r="AN16" s="9">
        <f>'Aggregate Unemployment'!R27</f>
        <v>5.2984050599081467</v>
      </c>
      <c r="AQ16" s="8">
        <f t="shared" si="12"/>
        <v>9270.5728825713268</v>
      </c>
      <c r="AR16" s="8">
        <f t="shared" si="13"/>
        <v>9418.5728825713268</v>
      </c>
    </row>
    <row r="17" spans="1:46">
      <c r="A17">
        <f t="shared" si="17"/>
        <v>1853</v>
      </c>
      <c r="B17" s="171">
        <f t="shared" si="0"/>
        <v>276.4289915716372</v>
      </c>
      <c r="C17" s="9">
        <f t="shared" si="1"/>
        <v>52.196466971394479</v>
      </c>
      <c r="D17" s="11"/>
      <c r="E17" s="14">
        <f t="shared" si="2"/>
        <v>30.587129645237162</v>
      </c>
      <c r="F17" s="12">
        <v>0.97</v>
      </c>
      <c r="G17" s="11">
        <f t="shared" si="3"/>
        <v>1.7</v>
      </c>
      <c r="H17" s="11">
        <v>0</v>
      </c>
      <c r="P17" s="5">
        <f t="shared" si="14"/>
        <v>8.7838611396129096</v>
      </c>
      <c r="Q17" s="9"/>
      <c r="R17" s="11">
        <v>177.6</v>
      </c>
      <c r="S17" s="11">
        <v>113.15786423126877</v>
      </c>
      <c r="T17" s="11"/>
      <c r="U17" s="11">
        <f t="shared" si="4"/>
        <v>89.969604863221889</v>
      </c>
      <c r="V17" s="11">
        <f t="shared" si="5"/>
        <v>38.277331740206897</v>
      </c>
      <c r="W17" s="14">
        <v>9600.6336161920663</v>
      </c>
      <c r="X17" s="14">
        <v>7910.8218627506249</v>
      </c>
      <c r="Y17" s="11">
        <v>6199</v>
      </c>
      <c r="Z17" s="11">
        <v>0.43206679505245094</v>
      </c>
      <c r="AA17" s="14">
        <f t="shared" si="18"/>
        <v>2678.3820625301432</v>
      </c>
      <c r="AB17" s="14">
        <v>2082.7143570237654</v>
      </c>
      <c r="AC17" s="13">
        <f t="shared" si="6"/>
        <v>0.79159385514582303</v>
      </c>
      <c r="AD17" s="30">
        <f t="shared" si="7"/>
        <v>79.196617502905156</v>
      </c>
      <c r="AE17" s="2">
        <v>12279.015678722209</v>
      </c>
      <c r="AF17" s="8">
        <v>148</v>
      </c>
      <c r="AG17" s="69">
        <v>1678.4544367130873</v>
      </c>
      <c r="AH17" s="69">
        <v>607.02502223473152</v>
      </c>
      <c r="AI17" s="69">
        <f t="shared" si="16"/>
        <v>9993.5362197743907</v>
      </c>
      <c r="AJ17" s="69">
        <f t="shared" si="8"/>
        <v>9845.5362197743907</v>
      </c>
      <c r="AK17" s="69">
        <f t="shared" si="9"/>
        <v>0</v>
      </c>
      <c r="AL17" s="69">
        <f t="shared" si="10"/>
        <v>0</v>
      </c>
      <c r="AM17" s="69">
        <f t="shared" si="11"/>
        <v>10452.561242009122</v>
      </c>
      <c r="AN17" s="9">
        <f>'Aggregate Unemployment'!R28</f>
        <v>3.6738810798649699</v>
      </c>
      <c r="AQ17" s="8">
        <f t="shared" si="12"/>
        <v>9483.8229273848465</v>
      </c>
      <c r="AR17" s="8">
        <f t="shared" si="13"/>
        <v>9631.8229273848465</v>
      </c>
    </row>
    <row r="18" spans="1:46">
      <c r="A18">
        <f t="shared" si="17"/>
        <v>1854</v>
      </c>
      <c r="B18" s="171">
        <f t="shared" si="0"/>
        <v>293.77562469673796</v>
      </c>
      <c r="C18" s="9">
        <f t="shared" si="1"/>
        <v>55.36790803255311</v>
      </c>
      <c r="D18" s="11"/>
      <c r="E18" s="14">
        <f t="shared" si="2"/>
        <v>32.445594107076118</v>
      </c>
      <c r="F18" s="12">
        <v>0.97</v>
      </c>
      <c r="G18" s="11">
        <f t="shared" si="3"/>
        <v>1.7</v>
      </c>
      <c r="H18" s="11">
        <v>0</v>
      </c>
      <c r="P18" s="5">
        <f t="shared" si="14"/>
        <v>6.2752582594453941</v>
      </c>
      <c r="Q18" s="9"/>
      <c r="R18" s="11">
        <v>187.7</v>
      </c>
      <c r="S18" s="11">
        <v>119.6568348950598</v>
      </c>
      <c r="T18" s="11"/>
      <c r="U18" s="11">
        <f t="shared" si="4"/>
        <v>95.086119554204657</v>
      </c>
      <c r="V18" s="11">
        <f t="shared" si="5"/>
        <v>40.475705293452712</v>
      </c>
      <c r="W18" s="14">
        <v>9712.88899118874</v>
      </c>
      <c r="X18" s="14">
        <v>8018.3451384312575</v>
      </c>
      <c r="Y18" s="11">
        <v>6083</v>
      </c>
      <c r="Z18" s="11">
        <v>0.43320918858727325</v>
      </c>
      <c r="AA18" s="14">
        <f t="shared" si="18"/>
        <v>2635.211494176383</v>
      </c>
      <c r="AB18" s="14">
        <v>2040.3785217199418</v>
      </c>
      <c r="AC18" s="13">
        <f t="shared" si="6"/>
        <v>0.79715333767412877</v>
      </c>
      <c r="AD18" s="30">
        <f t="shared" si="7"/>
        <v>84.008579293177974</v>
      </c>
      <c r="AE18" s="2">
        <v>12348.100485365123</v>
      </c>
      <c r="AF18" s="8">
        <v>192</v>
      </c>
      <c r="AG18" s="69">
        <v>1681.0965820056608</v>
      </c>
      <c r="AH18" s="69">
        <v>608.28024320826273</v>
      </c>
      <c r="AI18" s="69">
        <f t="shared" si="16"/>
        <v>10058.7236601512</v>
      </c>
      <c r="AJ18" s="69">
        <f t="shared" si="8"/>
        <v>9866.7236601511995</v>
      </c>
      <c r="AK18" s="69">
        <f t="shared" si="9"/>
        <v>0</v>
      </c>
      <c r="AL18" s="69">
        <f t="shared" si="10"/>
        <v>0</v>
      </c>
      <c r="AM18" s="69">
        <f t="shared" si="11"/>
        <v>10475.003903359462</v>
      </c>
      <c r="AN18" s="9">
        <f>'Aggregate Unemployment'!R29</f>
        <v>4.1432701621609933</v>
      </c>
      <c r="AQ18" s="8">
        <f t="shared" si="12"/>
        <v>9457.9186427572749</v>
      </c>
      <c r="AR18" s="8">
        <f t="shared" si="13"/>
        <v>9649.9186427572749</v>
      </c>
    </row>
    <row r="19" spans="1:46">
      <c r="A19">
        <f t="shared" si="17"/>
        <v>1855</v>
      </c>
      <c r="B19" s="171">
        <f t="shared" si="0"/>
        <v>302.98290467505063</v>
      </c>
      <c r="C19" s="9">
        <f t="shared" si="1"/>
        <v>57.06765990903498</v>
      </c>
      <c r="D19" s="11"/>
      <c r="E19" s="14">
        <f t="shared" si="2"/>
        <v>33.441648706694494</v>
      </c>
      <c r="F19" s="12">
        <v>0.97</v>
      </c>
      <c r="G19" s="11">
        <f>G20</f>
        <v>1.7</v>
      </c>
      <c r="H19" s="11">
        <v>0</v>
      </c>
      <c r="J19">
        <v>285</v>
      </c>
      <c r="P19" s="5">
        <f t="shared" si="14"/>
        <v>3.134119785403314</v>
      </c>
      <c r="Q19" s="9"/>
      <c r="R19" s="11">
        <v>192.3</v>
      </c>
      <c r="S19" s="11">
        <v>126.52854783191704</v>
      </c>
      <c r="T19" s="11"/>
      <c r="U19" s="11">
        <f t="shared" si="4"/>
        <v>97.416413373860181</v>
      </c>
      <c r="V19" s="11">
        <f t="shared" si="5"/>
        <v>42.800164468203313</v>
      </c>
      <c r="W19" s="14">
        <v>9847.3752335355948</v>
      </c>
      <c r="X19" s="14">
        <v>8144.6025221062027</v>
      </c>
      <c r="Y19" s="11">
        <v>6015</v>
      </c>
      <c r="Z19" s="11">
        <v>0.43435158212209563</v>
      </c>
      <c r="AA19" s="14">
        <f t="shared" si="18"/>
        <v>2612.6247664644052</v>
      </c>
      <c r="AB19" s="14">
        <v>2014.1989898288093</v>
      </c>
      <c r="AC19" s="13">
        <f t="shared" si="6"/>
        <v>0.80172867956299376</v>
      </c>
      <c r="AD19" s="30">
        <f t="shared" si="7"/>
        <v>86.587577586019393</v>
      </c>
      <c r="AE19" s="2">
        <v>12460</v>
      </c>
      <c r="AF19" s="8">
        <v>250</v>
      </c>
      <c r="AG19" s="69">
        <v>1690.2211620290213</v>
      </c>
      <c r="AH19" s="69">
        <v>610.97732603596569</v>
      </c>
      <c r="AI19" s="69">
        <f t="shared" si="16"/>
        <v>10158.801511935013</v>
      </c>
      <c r="AJ19" s="69">
        <f t="shared" si="8"/>
        <v>9908.801511935013</v>
      </c>
      <c r="AK19" s="69">
        <f t="shared" si="9"/>
        <v>0</v>
      </c>
      <c r="AL19" s="69">
        <f>AE19-AF19-AG19-AH19-AJ19</f>
        <v>0</v>
      </c>
      <c r="AM19" s="2">
        <f t="shared" ref="AM19:AM50" si="19">AE19-AF19-AG19</f>
        <v>10519.778837970978</v>
      </c>
      <c r="AN19" s="9">
        <f>'Aggregate Unemployment'!R30</f>
        <v>5.0750073174440278</v>
      </c>
      <c r="AO19" s="2">
        <f>(1-AN34/100)*AM19</f>
        <v>10056.908569100255</v>
      </c>
      <c r="AP19" s="2">
        <f>AO19-AQ19</f>
        <v>650.97945896694728</v>
      </c>
      <c r="AQ19" s="8">
        <f t="shared" si="12"/>
        <v>9405.9291101333074</v>
      </c>
      <c r="AR19" s="8">
        <f t="shared" si="13"/>
        <v>9655.9291101333074</v>
      </c>
    </row>
    <row r="20" spans="1:46">
      <c r="A20">
        <f t="shared" si="17"/>
        <v>1856</v>
      </c>
      <c r="B20" s="171">
        <f t="shared" si="0"/>
        <v>311.97435122895399</v>
      </c>
      <c r="C20" s="9">
        <f t="shared" si="1"/>
        <v>58.060698936347897</v>
      </c>
      <c r="D20" s="11"/>
      <c r="E20" s="14">
        <f t="shared" si="2"/>
        <v>34.023569576699863</v>
      </c>
      <c r="F20" s="12">
        <v>0.97</v>
      </c>
      <c r="G20" s="11">
        <v>1.7</v>
      </c>
      <c r="H20" s="11">
        <v>0</v>
      </c>
      <c r="J20">
        <v>290</v>
      </c>
      <c r="P20" s="5">
        <f t="shared" si="14"/>
        <v>2.967641545171233</v>
      </c>
      <c r="Q20" s="9"/>
      <c r="R20" s="11">
        <v>195.4</v>
      </c>
      <c r="S20" s="11">
        <v>127.34839388694334</v>
      </c>
      <c r="T20" s="11"/>
      <c r="U20" s="11">
        <f t="shared" si="4"/>
        <v>98.986828774062815</v>
      </c>
      <c r="V20" s="11">
        <f t="shared" si="5"/>
        <v>43.077489598341906</v>
      </c>
      <c r="W20" s="14">
        <v>9958.7944834012287</v>
      </c>
      <c r="X20" s="14">
        <v>8252.1619950236127</v>
      </c>
      <c r="Y20" s="11">
        <v>5973</v>
      </c>
      <c r="Z20" s="11">
        <v>0.43549397565691794</v>
      </c>
      <c r="AA20" s="14">
        <f t="shared" si="18"/>
        <v>2601.2055165987708</v>
      </c>
      <c r="AB20" s="14">
        <v>1996.7421323042224</v>
      </c>
      <c r="AC20" s="13">
        <f t="shared" si="6"/>
        <v>0.80517505993835203</v>
      </c>
      <c r="AD20" s="30">
        <f t="shared" si="7"/>
        <v>88.094295120266651</v>
      </c>
      <c r="AE20" s="2">
        <v>12560</v>
      </c>
      <c r="AF20" s="8">
        <v>280</v>
      </c>
      <c r="AG20" s="69">
        <v>1696.6158101232991</v>
      </c>
      <c r="AH20" s="69">
        <v>614.48006254886639</v>
      </c>
      <c r="AI20" s="69">
        <f t="shared" si="16"/>
        <v>10248.904127327834</v>
      </c>
      <c r="AJ20" s="69">
        <f t="shared" si="8"/>
        <v>9968.9041273278344</v>
      </c>
      <c r="AK20" s="69">
        <f t="shared" si="9"/>
        <v>0</v>
      </c>
      <c r="AL20" s="69">
        <f t="shared" ref="AL20:AL83" si="20">AE20-AF20-AG20-AH20-AJ20</f>
        <v>0</v>
      </c>
      <c r="AM20" s="2">
        <f t="shared" si="19"/>
        <v>10583.3841898767</v>
      </c>
      <c r="AN20" s="9">
        <f>'Aggregate Unemployment'!R31</f>
        <v>4.7795879097764118</v>
      </c>
      <c r="AO20" s="2">
        <f t="shared" ref="AO20:AO51" si="21">(1-AN20/100)*AM20</f>
        <v>10077.542038692165</v>
      </c>
      <c r="AP20" s="2">
        <f t="shared" ref="AP20:AP83" si="22">AO20-AQ20</f>
        <v>585.11044777129428</v>
      </c>
      <c r="AQ20" s="8">
        <f t="shared" si="12"/>
        <v>9492.4315909208708</v>
      </c>
      <c r="AR20" s="8">
        <f t="shared" si="13"/>
        <v>9772.4315909208708</v>
      </c>
      <c r="AT20" s="2"/>
    </row>
    <row r="21" spans="1:46">
      <c r="A21">
        <f t="shared" si="17"/>
        <v>1857</v>
      </c>
      <c r="B21" s="171">
        <f t="shared" si="0"/>
        <v>311.52869232154359</v>
      </c>
      <c r="C21" s="9">
        <f t="shared" si="1"/>
        <v>57.835896627823196</v>
      </c>
      <c r="D21" s="11"/>
      <c r="E21" s="14">
        <f t="shared" si="2"/>
        <v>33.891835423904389</v>
      </c>
      <c r="F21" s="12">
        <v>0.97</v>
      </c>
      <c r="G21" s="11">
        <v>1.7</v>
      </c>
      <c r="H21" s="11">
        <v>0</v>
      </c>
      <c r="J21">
        <v>275</v>
      </c>
      <c r="P21" s="5">
        <f t="shared" si="14"/>
        <v>-0.14285113684981354</v>
      </c>
      <c r="Q21" s="9"/>
      <c r="R21" s="11">
        <v>193.6</v>
      </c>
      <c r="S21" s="11">
        <v>130.20817755238551</v>
      </c>
      <c r="T21" s="11"/>
      <c r="U21" s="11">
        <f t="shared" si="4"/>
        <v>98.074974670719342</v>
      </c>
      <c r="V21" s="11">
        <f t="shared" si="5"/>
        <v>44.044853986234855</v>
      </c>
      <c r="W21" s="14">
        <v>10075.549330754089</v>
      </c>
      <c r="X21" s="14">
        <v>8364.4956969106188</v>
      </c>
      <c r="Y21" s="11">
        <v>5919</v>
      </c>
      <c r="Z21" s="11">
        <v>0.43663636919174031</v>
      </c>
      <c r="AA21" s="14">
        <f t="shared" si="18"/>
        <v>2584.4506692459108</v>
      </c>
      <c r="AB21" s="14">
        <v>1975.2832780099216</v>
      </c>
      <c r="AC21" s="13">
        <f t="shared" si="6"/>
        <v>0.80896271740420822</v>
      </c>
      <c r="AD21" s="30">
        <f t="shared" si="7"/>
        <v>87.753207236832736</v>
      </c>
      <c r="AE21" s="2">
        <v>12660</v>
      </c>
      <c r="AF21" s="8">
        <v>230</v>
      </c>
      <c r="AG21" s="69">
        <v>1698.2350985743774</v>
      </c>
      <c r="AH21" s="69">
        <v>621.98592650508215</v>
      </c>
      <c r="AI21" s="69">
        <f t="shared" si="16"/>
        <v>10339.77897492054</v>
      </c>
      <c r="AJ21" s="69">
        <f t="shared" si="8"/>
        <v>10109.77897492054</v>
      </c>
      <c r="AK21" s="69">
        <f t="shared" si="9"/>
        <v>0</v>
      </c>
      <c r="AL21" s="69">
        <f t="shared" si="20"/>
        <v>0</v>
      </c>
      <c r="AM21" s="2">
        <f t="shared" si="19"/>
        <v>10731.764901425622</v>
      </c>
      <c r="AN21" s="9">
        <f>'Aggregate Unemployment'!R32</f>
        <v>5.3747685116194592</v>
      </c>
      <c r="AO21" s="2">
        <f t="shared" si="21"/>
        <v>10154.957380762769</v>
      </c>
      <c r="AP21" s="2">
        <f t="shared" si="22"/>
        <v>588.55562278058278</v>
      </c>
      <c r="AQ21" s="8">
        <f t="shared" si="12"/>
        <v>9566.4017579821866</v>
      </c>
      <c r="AR21" s="8">
        <f t="shared" si="13"/>
        <v>9796.4017579821866</v>
      </c>
      <c r="AT21" s="2"/>
    </row>
    <row r="22" spans="1:46">
      <c r="A22">
        <f t="shared" si="17"/>
        <v>1858</v>
      </c>
      <c r="B22" s="171">
        <f t="shared" si="0"/>
        <v>302.1130009668164</v>
      </c>
      <c r="C22" s="9">
        <f t="shared" si="1"/>
        <v>56.522306067443004</v>
      </c>
      <c r="D22" s="11"/>
      <c r="E22" s="14">
        <f t="shared" si="2"/>
        <v>33.122071355521598</v>
      </c>
      <c r="F22" s="12">
        <v>0.97</v>
      </c>
      <c r="G22" s="11">
        <v>1.7</v>
      </c>
      <c r="H22" s="11">
        <v>0</v>
      </c>
      <c r="J22">
        <v>260</v>
      </c>
      <c r="P22" s="5">
        <f t="shared" si="14"/>
        <v>-3.0224154586084779</v>
      </c>
      <c r="Q22" s="9"/>
      <c r="R22" s="11">
        <v>187.9</v>
      </c>
      <c r="S22" s="11">
        <v>133.1593196222137</v>
      </c>
      <c r="T22" s="11"/>
      <c r="U22" s="11">
        <f t="shared" si="4"/>
        <v>95.18743667679837</v>
      </c>
      <c r="V22" s="11">
        <f t="shared" si="5"/>
        <v>45.04312171412716</v>
      </c>
      <c r="W22" s="14">
        <v>10191.045308777819</v>
      </c>
      <c r="X22" s="14">
        <v>8476.14360995485</v>
      </c>
      <c r="Y22" s="11">
        <v>5891</v>
      </c>
      <c r="Z22" s="11">
        <v>0.43777876272656263</v>
      </c>
      <c r="AA22" s="14">
        <f t="shared" si="18"/>
        <v>2578.9546912221804</v>
      </c>
      <c r="AB22" s="14">
        <v>1962.5035435516602</v>
      </c>
      <c r="AC22" s="13">
        <f t="shared" si="6"/>
        <v>0.81199637130253766</v>
      </c>
      <c r="AD22" s="30">
        <f t="shared" si="7"/>
        <v>85.760123505267728</v>
      </c>
      <c r="AE22" s="2">
        <v>12770</v>
      </c>
      <c r="AF22" s="8">
        <v>250</v>
      </c>
      <c r="AG22" s="69">
        <v>1704.8634016146782</v>
      </c>
      <c r="AH22" s="69">
        <v>626.48944487881158</v>
      </c>
      <c r="AI22" s="69">
        <f t="shared" si="16"/>
        <v>10438.64715350651</v>
      </c>
      <c r="AJ22" s="69">
        <f t="shared" si="8"/>
        <v>10188.64715350651</v>
      </c>
      <c r="AK22" s="69">
        <f t="shared" si="9"/>
        <v>0</v>
      </c>
      <c r="AL22" s="69">
        <f t="shared" si="20"/>
        <v>0</v>
      </c>
      <c r="AM22" s="2">
        <f t="shared" si="19"/>
        <v>10815.136598385321</v>
      </c>
      <c r="AN22" s="9">
        <f>'Aggregate Unemployment'!R33</f>
        <v>7.042583849391006</v>
      </c>
      <c r="AO22" s="2">
        <f t="shared" si="21"/>
        <v>10053.471535017861</v>
      </c>
      <c r="AP22" s="2">
        <f t="shared" si="22"/>
        <v>582.36840041563664</v>
      </c>
      <c r="AQ22" s="8">
        <f t="shared" si="12"/>
        <v>9471.1031346022246</v>
      </c>
      <c r="AR22" s="8">
        <f t="shared" si="13"/>
        <v>9721.1031346022246</v>
      </c>
      <c r="AT22" s="2"/>
    </row>
    <row r="23" spans="1:46">
      <c r="A23">
        <f t="shared" si="17"/>
        <v>1859</v>
      </c>
      <c r="B23" s="171">
        <f t="shared" si="0"/>
        <v>317.15072477241284</v>
      </c>
      <c r="C23" s="9">
        <f t="shared" si="1"/>
        <v>57.186391198424609</v>
      </c>
      <c r="D23" s="11"/>
      <c r="E23" s="14">
        <f t="shared" si="2"/>
        <v>33.511225242276815</v>
      </c>
      <c r="F23" s="12">
        <v>0.97</v>
      </c>
      <c r="G23" s="11">
        <v>1.7</v>
      </c>
      <c r="H23" s="11">
        <v>0</v>
      </c>
      <c r="J23">
        <v>290</v>
      </c>
      <c r="P23" s="5">
        <f t="shared" si="14"/>
        <v>4.9775162794957453</v>
      </c>
      <c r="Q23" s="9"/>
      <c r="R23" s="11">
        <v>189.6</v>
      </c>
      <c r="S23" s="11">
        <v>135.62728128855517</v>
      </c>
      <c r="T23" s="11"/>
      <c r="U23" s="11">
        <f t="shared" si="4"/>
        <v>96.048632218844986</v>
      </c>
      <c r="V23" s="11">
        <f t="shared" si="5"/>
        <v>45.877946479214607</v>
      </c>
      <c r="W23" s="14">
        <v>10307.044181995761</v>
      </c>
      <c r="X23" s="14">
        <v>8588.5679201408093</v>
      </c>
      <c r="Y23" s="11">
        <v>5862</v>
      </c>
      <c r="Z23" s="11">
        <v>0.43892115626138495</v>
      </c>
      <c r="AA23" s="14">
        <f t="shared" si="18"/>
        <v>2572.9558180042386</v>
      </c>
      <c r="AB23" s="14">
        <v>1949.3793605650312</v>
      </c>
      <c r="AC23" s="13">
        <f t="shared" si="6"/>
        <v>0.81501336943161662</v>
      </c>
      <c r="AD23" s="30">
        <f t="shared" si="7"/>
        <v>86.767726110565519</v>
      </c>
      <c r="AE23" s="2">
        <v>12880</v>
      </c>
      <c r="AF23" s="8">
        <v>270</v>
      </c>
      <c r="AG23" s="69">
        <v>1711.0597560416181</v>
      </c>
      <c r="AH23" s="69">
        <v>630.99296325254102</v>
      </c>
      <c r="AI23" s="69">
        <f t="shared" si="16"/>
        <v>10537.947280705841</v>
      </c>
      <c r="AJ23" s="69">
        <f t="shared" si="8"/>
        <v>10267.947280705841</v>
      </c>
      <c r="AK23" s="69">
        <f t="shared" si="9"/>
        <v>0</v>
      </c>
      <c r="AL23" s="69">
        <f t="shared" si="20"/>
        <v>0</v>
      </c>
      <c r="AM23" s="2">
        <f t="shared" si="19"/>
        <v>10898.940243958383</v>
      </c>
      <c r="AN23" s="9">
        <f>'Aggregate Unemployment'!R34</f>
        <v>4.3969972189687754</v>
      </c>
      <c r="AO23" s="2">
        <f t="shared" si="21"/>
        <v>10419.714144534464</v>
      </c>
      <c r="AP23" s="2">
        <f t="shared" si="22"/>
        <v>603.24822020644024</v>
      </c>
      <c r="AQ23" s="8">
        <f t="shared" si="12"/>
        <v>9816.4659243280239</v>
      </c>
      <c r="AR23" s="8">
        <f t="shared" si="13"/>
        <v>10086.465924328024</v>
      </c>
      <c r="AT23" s="2"/>
    </row>
    <row r="24" spans="1:46">
      <c r="A24">
        <f t="shared" si="17"/>
        <v>1860</v>
      </c>
      <c r="B24" s="171">
        <f t="shared" si="0"/>
        <v>330.40327832018727</v>
      </c>
      <c r="C24" s="9">
        <f t="shared" si="1"/>
        <v>58.835342937575412</v>
      </c>
      <c r="D24" s="11"/>
      <c r="E24" s="14">
        <f t="shared" si="2"/>
        <v>34.477510961419185</v>
      </c>
      <c r="F24" s="12">
        <v>0.97</v>
      </c>
      <c r="G24" s="11">
        <v>1.7</v>
      </c>
      <c r="H24" s="11">
        <v>0</v>
      </c>
      <c r="J24">
        <v>300</v>
      </c>
      <c r="P24" s="5">
        <f t="shared" si="14"/>
        <v>4.1786294378751307</v>
      </c>
      <c r="Q24" s="9"/>
      <c r="R24" s="11">
        <v>195</v>
      </c>
      <c r="S24" s="11">
        <v>137.29746019876228</v>
      </c>
      <c r="T24" s="11"/>
      <c r="U24" s="11">
        <f t="shared" si="4"/>
        <v>98.784194528875375</v>
      </c>
      <c r="V24" s="11">
        <f t="shared" si="5"/>
        <v>46.442909353388657</v>
      </c>
      <c r="W24" s="14">
        <v>10418.390076636277</v>
      </c>
      <c r="X24" s="14">
        <v>8697.4667416520624</v>
      </c>
      <c r="Y24" s="11">
        <v>5821</v>
      </c>
      <c r="Z24" s="11">
        <v>0.44006354979620732</v>
      </c>
      <c r="AA24" s="14">
        <f t="shared" si="18"/>
        <v>2561.6099233637228</v>
      </c>
      <c r="AB24" s="14">
        <v>1932.2617489727766</v>
      </c>
      <c r="AC24" s="13">
        <f t="shared" si="6"/>
        <v>0.81822096860921856</v>
      </c>
      <c r="AD24" s="30">
        <f t="shared" si="7"/>
        <v>89.269646407926743</v>
      </c>
      <c r="AE24" s="2">
        <v>12980</v>
      </c>
      <c r="AF24" s="8">
        <v>300</v>
      </c>
      <c r="AG24" s="69">
        <v>1715.7758096097195</v>
      </c>
      <c r="AH24" s="69">
        <v>634.49569976544171</v>
      </c>
      <c r="AI24" s="69">
        <f t="shared" si="16"/>
        <v>10629.728490624839</v>
      </c>
      <c r="AJ24" s="69">
        <f t="shared" si="8"/>
        <v>10329.728490624839</v>
      </c>
      <c r="AK24" s="69">
        <f t="shared" si="9"/>
        <v>0</v>
      </c>
      <c r="AL24" s="69">
        <f t="shared" si="20"/>
        <v>0</v>
      </c>
      <c r="AM24" s="2">
        <f t="shared" si="19"/>
        <v>10964.22419039028</v>
      </c>
      <c r="AN24" s="9">
        <f>'Aggregate Unemployment'!R35</f>
        <v>4.0299984987737396</v>
      </c>
      <c r="AO24" s="2">
        <f t="shared" si="21"/>
        <v>10522.366120115365</v>
      </c>
      <c r="AP24" s="2">
        <f t="shared" si="22"/>
        <v>608.92553259011038</v>
      </c>
      <c r="AQ24" s="8">
        <f t="shared" si="12"/>
        <v>9913.4405875252542</v>
      </c>
      <c r="AR24" s="8">
        <f t="shared" si="13"/>
        <v>10213.440587525254</v>
      </c>
      <c r="AT24" s="2"/>
    </row>
    <row r="25" spans="1:46">
      <c r="A25">
        <f t="shared" si="17"/>
        <v>1861</v>
      </c>
      <c r="B25" s="171">
        <f t="shared" si="0"/>
        <v>334.35506734053337</v>
      </c>
      <c r="C25" s="9">
        <f t="shared" si="1"/>
        <v>59.664148652792861</v>
      </c>
      <c r="D25" s="11"/>
      <c r="E25" s="14">
        <f t="shared" si="2"/>
        <v>34.963191110536613</v>
      </c>
      <c r="F25" s="12">
        <v>0.97</v>
      </c>
      <c r="G25" s="11">
        <v>1.7</v>
      </c>
      <c r="H25" s="11">
        <v>0</v>
      </c>
      <c r="J25">
        <v>300</v>
      </c>
      <c r="P25" s="5">
        <f t="shared" si="14"/>
        <v>1.1960501846221092</v>
      </c>
      <c r="Q25" s="9"/>
      <c r="R25" s="11">
        <v>197.4</v>
      </c>
      <c r="S25" s="11">
        <v>138.94436673293794</v>
      </c>
      <c r="T25" s="11"/>
      <c r="U25" s="21">
        <f t="shared" si="4"/>
        <v>100</v>
      </c>
      <c r="V25" s="21">
        <f>47*S25/$S$25</f>
        <v>47</v>
      </c>
      <c r="W25" s="14">
        <v>10536.300000000001</v>
      </c>
      <c r="X25" s="14">
        <v>8812.2000000000007</v>
      </c>
      <c r="Y25" s="11">
        <v>5788</v>
      </c>
      <c r="Z25" s="11">
        <v>0.44120594333102964</v>
      </c>
      <c r="AA25" s="22">
        <f>1289.4+659.5+604.8</f>
        <v>2553.6999999999998</v>
      </c>
      <c r="AB25" s="22">
        <v>1917.799999999999</v>
      </c>
      <c r="AC25" s="13">
        <f t="shared" si="6"/>
        <v>0.82126747437092273</v>
      </c>
      <c r="AD25" s="30">
        <f t="shared" si="7"/>
        <v>90.527176141658913</v>
      </c>
      <c r="AE25" s="2">
        <v>13090</v>
      </c>
      <c r="AF25" s="8">
        <v>300</v>
      </c>
      <c r="AG25" s="69">
        <v>1720</v>
      </c>
      <c r="AH25" s="69">
        <v>640</v>
      </c>
      <c r="AI25" s="69">
        <f t="shared" si="16"/>
        <v>10730</v>
      </c>
      <c r="AJ25" s="69">
        <f t="shared" si="8"/>
        <v>10430</v>
      </c>
      <c r="AK25" s="69">
        <f t="shared" si="9"/>
        <v>0</v>
      </c>
      <c r="AL25" s="69">
        <f t="shared" si="20"/>
        <v>0</v>
      </c>
      <c r="AM25" s="2">
        <f t="shared" si="19"/>
        <v>11070</v>
      </c>
      <c r="AN25" s="9">
        <f>'Aggregate Unemployment'!R36</f>
        <v>5.1579601705948424</v>
      </c>
      <c r="AO25" s="2">
        <f t="shared" si="21"/>
        <v>10499.013809115151</v>
      </c>
      <c r="AP25" s="2">
        <f t="shared" si="22"/>
        <v>606.98905490819379</v>
      </c>
      <c r="AQ25" s="8">
        <f t="shared" si="12"/>
        <v>9892.0247542069574</v>
      </c>
      <c r="AR25" s="8">
        <f t="shared" si="13"/>
        <v>10192.024754206957</v>
      </c>
      <c r="AT25" s="2"/>
    </row>
    <row r="26" spans="1:46">
      <c r="A26">
        <f t="shared" si="17"/>
        <v>1862</v>
      </c>
      <c r="B26" s="171">
        <f t="shared" si="0"/>
        <v>334.9474404625301</v>
      </c>
      <c r="C26" s="9">
        <f t="shared" si="1"/>
        <v>60.185499458155469</v>
      </c>
      <c r="D26" s="11"/>
      <c r="E26" s="14">
        <f t="shared" si="2"/>
        <v>35.268702682479102</v>
      </c>
      <c r="F26" s="12">
        <v>0.97</v>
      </c>
      <c r="G26" s="11">
        <v>1.7</v>
      </c>
      <c r="H26" s="11">
        <v>0</v>
      </c>
      <c r="J26">
        <v>300</v>
      </c>
      <c r="P26" s="5">
        <f t="shared" si="14"/>
        <v>0.17716887819540261</v>
      </c>
      <c r="Q26" s="9"/>
      <c r="R26" s="11">
        <v>198.9</v>
      </c>
      <c r="S26" s="11">
        <v>140.02390419794648</v>
      </c>
      <c r="T26" s="11"/>
      <c r="U26" s="11">
        <f t="shared" si="4"/>
        <v>100.75987841945289</v>
      </c>
      <c r="V26" s="11">
        <f t="shared" ref="V26:V45" si="23">47*S26/$S$25</f>
        <v>47.365169614633778</v>
      </c>
      <c r="W26" s="14">
        <v>10633.245487322471</v>
      </c>
      <c r="X26" s="14">
        <v>8888.7742643918082</v>
      </c>
      <c r="Y26" s="11">
        <v>5776</v>
      </c>
      <c r="Z26" s="11">
        <v>0.44092010261037573</v>
      </c>
      <c r="AA26" s="14">
        <f t="shared" ref="AA26:AA34" si="24">Z26*Y26</f>
        <v>2546.7545126775303</v>
      </c>
      <c r="AB26" s="14">
        <v>1909.4207969424499</v>
      </c>
      <c r="AC26" s="13">
        <f t="shared" si="6"/>
        <v>0.82317222590471373</v>
      </c>
      <c r="AD26" s="30">
        <f t="shared" si="7"/>
        <v>91.31821091303074</v>
      </c>
      <c r="AE26" s="2">
        <v>13180</v>
      </c>
      <c r="AF26" s="8">
        <v>290</v>
      </c>
      <c r="AG26" s="69">
        <v>1726.3655244699776</v>
      </c>
      <c r="AH26" s="69">
        <v>655.43941419576458</v>
      </c>
      <c r="AI26" s="69">
        <f t="shared" si="16"/>
        <v>10798.195061334258</v>
      </c>
      <c r="AJ26" s="69">
        <f t="shared" si="8"/>
        <v>10508.195061334258</v>
      </c>
      <c r="AK26" s="69">
        <f t="shared" si="9"/>
        <v>0</v>
      </c>
      <c r="AL26" s="69">
        <f t="shared" si="20"/>
        <v>0</v>
      </c>
      <c r="AM26" s="2">
        <f t="shared" si="19"/>
        <v>11163.634475530023</v>
      </c>
      <c r="AN26" s="9">
        <f>'Aggregate Unemployment'!R37</f>
        <v>6.4383750893782832</v>
      </c>
      <c r="AO26" s="2">
        <f t="shared" si="21"/>
        <v>10444.877814388254</v>
      </c>
      <c r="AP26" s="2">
        <f t="shared" si="22"/>
        <v>613.23976622621922</v>
      </c>
      <c r="AQ26" s="8">
        <f t="shared" si="12"/>
        <v>9831.6380481620345</v>
      </c>
      <c r="AR26" s="8">
        <f t="shared" si="13"/>
        <v>10121.638048162034</v>
      </c>
      <c r="AT26" s="2"/>
    </row>
    <row r="27" spans="1:46">
      <c r="A27">
        <f t="shared" si="17"/>
        <v>1863</v>
      </c>
      <c r="B27" s="171">
        <f t="shared" si="0"/>
        <v>340.29153367111866</v>
      </c>
      <c r="C27" s="9">
        <f t="shared" si="1"/>
        <v>60.233880263232749</v>
      </c>
      <c r="D27" s="11"/>
      <c r="E27" s="14">
        <f t="shared" si="2"/>
        <v>35.297053834254385</v>
      </c>
      <c r="F27" s="12">
        <v>0.97</v>
      </c>
      <c r="G27" s="11">
        <v>1.7</v>
      </c>
      <c r="H27" s="11">
        <v>0</v>
      </c>
      <c r="J27">
        <v>310</v>
      </c>
      <c r="P27" s="5">
        <f t="shared" si="14"/>
        <v>1.5955020289777053</v>
      </c>
      <c r="Q27" s="9"/>
      <c r="R27" s="11">
        <v>198.5</v>
      </c>
      <c r="S27" s="11">
        <v>141.00381562735441</v>
      </c>
      <c r="T27" s="11"/>
      <c r="U27" s="11">
        <f t="shared" si="4"/>
        <v>100.55724417426545</v>
      </c>
      <c r="V27" s="11">
        <f t="shared" si="23"/>
        <v>47.696639239960128</v>
      </c>
      <c r="W27" s="14">
        <v>10760.453290514572</v>
      </c>
      <c r="X27" s="14">
        <v>8990.5510408195169</v>
      </c>
      <c r="Y27" s="11">
        <v>5718</v>
      </c>
      <c r="Z27" s="11">
        <v>0.44063426188972182</v>
      </c>
      <c r="AA27" s="14">
        <f t="shared" si="24"/>
        <v>2519.5467094854293</v>
      </c>
      <c r="AB27" s="14">
        <v>1885.8924097969268</v>
      </c>
      <c r="AC27" s="13">
        <f t="shared" si="6"/>
        <v>0.82660762055540871</v>
      </c>
      <c r="AD27" s="30">
        <f t="shared" si="7"/>
        <v>91.391618105825756</v>
      </c>
      <c r="AE27" s="2">
        <v>13280</v>
      </c>
      <c r="AF27" s="8">
        <v>280</v>
      </c>
      <c r="AG27" s="69">
        <v>1733.9549693487888</v>
      </c>
      <c r="AH27" s="69">
        <v>669.60158003476772</v>
      </c>
      <c r="AI27" s="69">
        <f t="shared" si="16"/>
        <v>10876.443450616443</v>
      </c>
      <c r="AJ27" s="69">
        <f t="shared" si="8"/>
        <v>10596.443450616443</v>
      </c>
      <c r="AK27" s="69">
        <f t="shared" si="9"/>
        <v>0</v>
      </c>
      <c r="AL27" s="69">
        <f t="shared" si="20"/>
        <v>0</v>
      </c>
      <c r="AM27" s="2">
        <f t="shared" si="19"/>
        <v>11266.04503065121</v>
      </c>
      <c r="AN27" s="9">
        <f>'Aggregate Unemployment'!R38</f>
        <v>5.6771315455006857</v>
      </c>
      <c r="AO27" s="2">
        <f t="shared" si="21"/>
        <v>10626.456834285797</v>
      </c>
      <c r="AP27" s="2">
        <f t="shared" si="22"/>
        <v>631.58741750544141</v>
      </c>
      <c r="AQ27" s="8">
        <f t="shared" si="12"/>
        <v>9994.8694167803551</v>
      </c>
      <c r="AR27" s="8">
        <f t="shared" si="13"/>
        <v>10274.869416780355</v>
      </c>
      <c r="AT27" s="2"/>
    </row>
    <row r="28" spans="1:46">
      <c r="A28">
        <f t="shared" si="17"/>
        <v>1864</v>
      </c>
      <c r="B28" s="171">
        <f t="shared" si="0"/>
        <v>352.78450307726337</v>
      </c>
      <c r="C28" s="9">
        <f t="shared" si="1"/>
        <v>61.056453489111362</v>
      </c>
      <c r="D28" s="11"/>
      <c r="E28" s="14">
        <f t="shared" si="2"/>
        <v>35.779081744619248</v>
      </c>
      <c r="F28" s="12">
        <v>0.97</v>
      </c>
      <c r="G28" s="11">
        <v>1.7</v>
      </c>
      <c r="H28" s="11">
        <v>0</v>
      </c>
      <c r="J28">
        <v>320</v>
      </c>
      <c r="P28" s="5">
        <f t="shared" si="14"/>
        <v>3.6712548418024369</v>
      </c>
      <c r="Q28" s="9"/>
      <c r="R28" s="11">
        <v>200.9</v>
      </c>
      <c r="S28" s="11">
        <v>141.63083243393766</v>
      </c>
      <c r="T28" s="11"/>
      <c r="U28" s="11">
        <f t="shared" si="4"/>
        <v>101.77304964539007</v>
      </c>
      <c r="V28" s="11">
        <f t="shared" si="23"/>
        <v>47.908737006874667</v>
      </c>
      <c r="W28" s="14">
        <v>10885.994556185287</v>
      </c>
      <c r="X28" s="14">
        <v>9090.8282506612377</v>
      </c>
      <c r="Y28" s="11">
        <v>5641</v>
      </c>
      <c r="Z28" s="11">
        <v>0.44034842116906792</v>
      </c>
      <c r="AA28" s="14">
        <f t="shared" si="24"/>
        <v>2484.0054438147122</v>
      </c>
      <c r="AB28" s="14">
        <v>1856.204325360334</v>
      </c>
      <c r="AC28" s="13">
        <f t="shared" si="6"/>
        <v>0.83043767226689613</v>
      </c>
      <c r="AD28" s="30">
        <f t="shared" si="7"/>
        <v>92.639691412659744</v>
      </c>
      <c r="AE28" s="2">
        <v>13370</v>
      </c>
      <c r="AF28" s="8">
        <v>270</v>
      </c>
      <c r="AG28" s="69">
        <v>1740.0952170513644</v>
      </c>
      <c r="AH28" s="69">
        <v>682.87220692706455</v>
      </c>
      <c r="AI28" s="69">
        <f t="shared" si="16"/>
        <v>10947.032576021571</v>
      </c>
      <c r="AJ28" s="69">
        <f t="shared" si="8"/>
        <v>10677.032576021571</v>
      </c>
      <c r="AK28" s="69">
        <f t="shared" si="9"/>
        <v>0</v>
      </c>
      <c r="AL28" s="69">
        <f t="shared" si="20"/>
        <v>0</v>
      </c>
      <c r="AM28" s="2">
        <f t="shared" si="19"/>
        <v>11359.904782948635</v>
      </c>
      <c r="AN28" s="9">
        <f>'Aggregate Unemployment'!R39</f>
        <v>4.1065251717643232</v>
      </c>
      <c r="AO28" s="2">
        <f t="shared" si="21"/>
        <v>10893.407433548391</v>
      </c>
      <c r="AP28" s="2">
        <f t="shared" si="22"/>
        <v>654.8298878586229</v>
      </c>
      <c r="AQ28" s="8">
        <f t="shared" si="12"/>
        <v>10238.577545689768</v>
      </c>
      <c r="AR28" s="8">
        <f t="shared" si="13"/>
        <v>10508.577545689768</v>
      </c>
      <c r="AT28" s="2"/>
    </row>
    <row r="29" spans="1:46">
      <c r="A29">
        <f t="shared" si="17"/>
        <v>1865</v>
      </c>
      <c r="B29" s="171">
        <f t="shared" si="0"/>
        <v>365.70048618649878</v>
      </c>
      <c r="C29" s="9">
        <f t="shared" si="1"/>
        <v>62.804532657073459</v>
      </c>
      <c r="D29" s="11"/>
      <c r="E29" s="14">
        <f t="shared" si="2"/>
        <v>36.803456137045032</v>
      </c>
      <c r="F29" s="12">
        <v>0.97</v>
      </c>
      <c r="G29" s="11">
        <v>1.7</v>
      </c>
      <c r="H29" s="11">
        <v>0</v>
      </c>
      <c r="J29">
        <v>340</v>
      </c>
      <c r="P29" s="5">
        <f t="shared" si="14"/>
        <v>3.6611537628699722</v>
      </c>
      <c r="Q29" s="9"/>
      <c r="R29" s="11">
        <v>206.8</v>
      </c>
      <c r="S29" s="11">
        <v>141.67217712142588</v>
      </c>
      <c r="T29" s="11"/>
      <c r="U29" s="11">
        <f t="shared" si="4"/>
        <v>104.76190476190476</v>
      </c>
      <c r="V29" s="11">
        <f t="shared" si="23"/>
        <v>47.92272246276351</v>
      </c>
      <c r="W29" s="14">
        <v>11007.849862391124</v>
      </c>
      <c r="X29" s="14">
        <v>9187.9224623490009</v>
      </c>
      <c r="Y29" s="11">
        <v>5595</v>
      </c>
      <c r="Z29" s="11">
        <v>0.44006258044841401</v>
      </c>
      <c r="AA29" s="14">
        <f t="shared" si="24"/>
        <v>2462.1501376088763</v>
      </c>
      <c r="AB29" s="14">
        <v>1836.8145362971559</v>
      </c>
      <c r="AC29" s="13">
        <f t="shared" si="6"/>
        <v>0.83339153246714937</v>
      </c>
      <c r="AD29" s="30">
        <f t="shared" si="7"/>
        <v>95.292015703224507</v>
      </c>
      <c r="AE29" s="2">
        <v>13470</v>
      </c>
      <c r="AF29" s="8">
        <v>270</v>
      </c>
      <c r="AG29" s="69">
        <v>1746.12557364789</v>
      </c>
      <c r="AH29" s="69">
        <v>699.13742770595377</v>
      </c>
      <c r="AI29" s="69">
        <f t="shared" si="16"/>
        <v>11024.736998646156</v>
      </c>
      <c r="AJ29" s="69">
        <f t="shared" si="8"/>
        <v>10754.736998646156</v>
      </c>
      <c r="AK29" s="69">
        <f t="shared" si="9"/>
        <v>0</v>
      </c>
      <c r="AL29" s="69">
        <f t="shared" si="20"/>
        <v>0</v>
      </c>
      <c r="AM29" s="2">
        <f t="shared" si="19"/>
        <v>11453.874426352109</v>
      </c>
      <c r="AN29" s="9">
        <f>'Aggregate Unemployment'!R40</f>
        <v>4.041241433773739</v>
      </c>
      <c r="AO29" s="2">
        <f t="shared" si="21"/>
        <v>10990.995707261955</v>
      </c>
      <c r="AP29" s="2">
        <f t="shared" si="22"/>
        <v>670.88359629848128</v>
      </c>
      <c r="AQ29" s="8">
        <f t="shared" si="12"/>
        <v>10320.112110963473</v>
      </c>
      <c r="AR29" s="8">
        <f t="shared" si="13"/>
        <v>10590.112110963473</v>
      </c>
      <c r="AT29" s="2"/>
    </row>
    <row r="30" spans="1:46">
      <c r="A30">
        <f t="shared" si="17"/>
        <v>1866</v>
      </c>
      <c r="B30" s="171">
        <f t="shared" si="0"/>
        <v>380.1753567455367</v>
      </c>
      <c r="C30" s="9">
        <f t="shared" si="1"/>
        <v>65.181072600128758</v>
      </c>
      <c r="D30" s="11"/>
      <c r="E30" s="14">
        <f t="shared" si="2"/>
        <v>38.196108543675436</v>
      </c>
      <c r="F30" s="12">
        <v>0.97</v>
      </c>
      <c r="G30" s="11">
        <v>1.7</v>
      </c>
      <c r="H30" s="11">
        <v>0</v>
      </c>
      <c r="J30">
        <v>350</v>
      </c>
      <c r="P30" s="5">
        <f t="shared" si="14"/>
        <v>3.9581217706273577</v>
      </c>
      <c r="Q30" s="9"/>
      <c r="R30" s="11">
        <v>214.2</v>
      </c>
      <c r="S30" s="11">
        <v>146.49045045201837</v>
      </c>
      <c r="T30" s="11"/>
      <c r="U30" s="11">
        <f t="shared" si="4"/>
        <v>108.51063829787233</v>
      </c>
      <c r="V30" s="11">
        <f t="shared" si="23"/>
        <v>49.552575128709435</v>
      </c>
      <c r="W30" s="14">
        <v>11131.113066483582</v>
      </c>
      <c r="X30" s="14">
        <v>9286.0878942433428</v>
      </c>
      <c r="Y30" s="11">
        <v>5523</v>
      </c>
      <c r="Z30" s="11">
        <v>0.43977673972776005</v>
      </c>
      <c r="AA30" s="14">
        <f t="shared" si="24"/>
        <v>2428.8869335164186</v>
      </c>
      <c r="AB30" s="14">
        <v>1808.9826817311816</v>
      </c>
      <c r="AC30" s="13">
        <f t="shared" si="6"/>
        <v>0.83695618073413725</v>
      </c>
      <c r="AD30" s="30">
        <f t="shared" si="7"/>
        <v>98.897890502254</v>
      </c>
      <c r="AE30" s="2">
        <v>13560</v>
      </c>
      <c r="AF30" s="8">
        <v>250</v>
      </c>
      <c r="AG30" s="69">
        <v>1753.363366987342</v>
      </c>
      <c r="AH30" s="69">
        <v>711.56605703813284</v>
      </c>
      <c r="AI30" s="69">
        <f t="shared" si="16"/>
        <v>11095.070575974525</v>
      </c>
      <c r="AJ30" s="69">
        <f t="shared" si="8"/>
        <v>10845.070575974525</v>
      </c>
      <c r="AK30" s="69">
        <f t="shared" si="9"/>
        <v>0</v>
      </c>
      <c r="AL30" s="69">
        <f t="shared" si="20"/>
        <v>0</v>
      </c>
      <c r="AM30" s="2">
        <f t="shared" si="19"/>
        <v>11556.636633012658</v>
      </c>
      <c r="AN30" s="9">
        <f>'Aggregate Unemployment'!R41</f>
        <v>4.4923060826984145</v>
      </c>
      <c r="AO30" s="2">
        <f t="shared" si="21"/>
        <v>11037.477142592477</v>
      </c>
      <c r="AP30" s="2">
        <f t="shared" si="22"/>
        <v>679.60033177539117</v>
      </c>
      <c r="AQ30" s="8">
        <f t="shared" si="12"/>
        <v>10357.876810817086</v>
      </c>
      <c r="AR30" s="8">
        <f t="shared" si="13"/>
        <v>10607.876810817086</v>
      </c>
      <c r="AT30" s="2"/>
    </row>
    <row r="31" spans="1:46">
      <c r="A31">
        <f t="shared" si="17"/>
        <v>1867</v>
      </c>
      <c r="B31" s="171">
        <f t="shared" si="0"/>
        <v>378.70527028281151</v>
      </c>
      <c r="C31" s="9">
        <f t="shared" si="1"/>
        <v>65.953890494804043</v>
      </c>
      <c r="D31" s="11"/>
      <c r="E31" s="14">
        <f t="shared" si="2"/>
        <v>38.648979829955152</v>
      </c>
      <c r="F31" s="12">
        <v>0.97</v>
      </c>
      <c r="G31" s="11">
        <v>1.7</v>
      </c>
      <c r="H31" s="11">
        <v>0</v>
      </c>
      <c r="J31">
        <v>350</v>
      </c>
      <c r="P31" s="5">
        <f t="shared" si="14"/>
        <v>-0.38668641631844025</v>
      </c>
      <c r="Q31" s="9"/>
      <c r="R31" s="11">
        <v>216.2</v>
      </c>
      <c r="S31" s="11">
        <v>149.64729256089319</v>
      </c>
      <c r="T31" s="11"/>
      <c r="U31" s="11">
        <f t="shared" si="4"/>
        <v>109.52380952380952</v>
      </c>
      <c r="V31" s="11">
        <f t="shared" si="23"/>
        <v>50.620423956307455</v>
      </c>
      <c r="W31" s="14">
        <v>11248.513437148009</v>
      </c>
      <c r="X31" s="14">
        <v>9379.2602586426783</v>
      </c>
      <c r="Y31" s="11">
        <v>5487</v>
      </c>
      <c r="Z31" s="11">
        <v>0.43949089900710614</v>
      </c>
      <c r="AA31" s="14">
        <f t="shared" si="24"/>
        <v>2411.4865628519915</v>
      </c>
      <c r="AB31" s="14">
        <v>1793.0280510588809</v>
      </c>
      <c r="AC31" s="13">
        <f t="shared" si="6"/>
        <v>0.83951111881870366</v>
      </c>
      <c r="AD31" s="30">
        <f t="shared" si="7"/>
        <v>100.07047107629059</v>
      </c>
      <c r="AE31" s="2">
        <v>13660</v>
      </c>
      <c r="AF31" s="8">
        <v>250</v>
      </c>
      <c r="AG31" s="69">
        <v>1759.1684468164658</v>
      </c>
      <c r="AH31" s="69">
        <v>728.54324348197588</v>
      </c>
      <c r="AI31" s="69">
        <f t="shared" si="16"/>
        <v>11172.288309701558</v>
      </c>
      <c r="AJ31" s="69">
        <f t="shared" si="8"/>
        <v>10922.288309701558</v>
      </c>
      <c r="AK31" s="69">
        <f t="shared" si="9"/>
        <v>0</v>
      </c>
      <c r="AL31" s="69">
        <f t="shared" si="20"/>
        <v>0</v>
      </c>
      <c r="AM31" s="2">
        <f t="shared" si="19"/>
        <v>11650.831553183534</v>
      </c>
      <c r="AN31" s="9">
        <f>'Aggregate Unemployment'!R42</f>
        <v>6.6766996133500367</v>
      </c>
      <c r="AO31" s="2">
        <f t="shared" si="21"/>
        <v>10872.940527920066</v>
      </c>
      <c r="AP31" s="2">
        <f t="shared" si="22"/>
        <v>679.90059956132791</v>
      </c>
      <c r="AQ31" s="8">
        <f t="shared" si="12"/>
        <v>10193.039928358738</v>
      </c>
      <c r="AR31" s="8">
        <f t="shared" si="13"/>
        <v>10443.039928358738</v>
      </c>
      <c r="AT31" s="2"/>
    </row>
    <row r="32" spans="1:46">
      <c r="A32">
        <f t="shared" si="17"/>
        <v>1868</v>
      </c>
      <c r="B32" s="171">
        <f t="shared" si="0"/>
        <v>378.32951248281796</v>
      </c>
      <c r="C32" s="9">
        <f t="shared" si="1"/>
        <v>65.631157138667561</v>
      </c>
      <c r="D32" s="11"/>
      <c r="E32" s="14">
        <f t="shared" si="2"/>
        <v>38.459858083259171</v>
      </c>
      <c r="F32" s="12">
        <v>0.97</v>
      </c>
      <c r="G32" s="11">
        <v>1.7</v>
      </c>
      <c r="H32" s="11">
        <v>0</v>
      </c>
      <c r="J32">
        <v>340</v>
      </c>
      <c r="P32" s="5">
        <f t="shared" si="14"/>
        <v>-9.9221698106532585E-2</v>
      </c>
      <c r="Q32" s="9"/>
      <c r="R32" s="11">
        <v>214.6</v>
      </c>
      <c r="S32" s="11">
        <v>150.96265025086797</v>
      </c>
      <c r="T32" s="11"/>
      <c r="U32" s="11">
        <f t="shared" si="4"/>
        <v>108.71327254305977</v>
      </c>
      <c r="V32" s="11">
        <f t="shared" si="23"/>
        <v>51.06536327182242</v>
      </c>
      <c r="W32" s="14">
        <v>11359.305151406252</v>
      </c>
      <c r="X32" s="14">
        <v>9466.8254440247783</v>
      </c>
      <c r="Y32" s="11">
        <v>5466</v>
      </c>
      <c r="Z32" s="11">
        <v>0.43920505828645223</v>
      </c>
      <c r="AA32" s="14">
        <f t="shared" si="24"/>
        <v>2400.6948485937478</v>
      </c>
      <c r="AB32" s="14">
        <v>1782.0222132579386</v>
      </c>
      <c r="AC32" s="13">
        <f t="shared" si="6"/>
        <v>0.84158179863835003</v>
      </c>
      <c r="AD32" s="30">
        <f t="shared" si="7"/>
        <v>99.580794444050767</v>
      </c>
      <c r="AE32" s="2">
        <v>13760</v>
      </c>
      <c r="AF32" s="8">
        <v>250</v>
      </c>
      <c r="AG32" s="69">
        <v>1764.8636355395395</v>
      </c>
      <c r="AH32" s="69">
        <v>746.28870717774385</v>
      </c>
      <c r="AI32" s="69">
        <f t="shared" si="16"/>
        <v>11248.847657282717</v>
      </c>
      <c r="AJ32" s="69">
        <f t="shared" si="8"/>
        <v>10998.847657282717</v>
      </c>
      <c r="AK32" s="69">
        <f t="shared" si="9"/>
        <v>0</v>
      </c>
      <c r="AL32" s="69">
        <f t="shared" si="20"/>
        <v>0</v>
      </c>
      <c r="AM32" s="2">
        <f t="shared" si="19"/>
        <v>11745.136364460461</v>
      </c>
      <c r="AN32" s="9">
        <f>'Aggregate Unemployment'!R43</f>
        <v>6.954074360312374</v>
      </c>
      <c r="AO32" s="2">
        <f t="shared" si="21"/>
        <v>10928.370847955792</v>
      </c>
      <c r="AP32" s="2">
        <f t="shared" si="22"/>
        <v>694.39123553799072</v>
      </c>
      <c r="AQ32" s="8">
        <f t="shared" si="12"/>
        <v>10233.979612417801</v>
      </c>
      <c r="AR32" s="8">
        <f t="shared" si="13"/>
        <v>10483.979612417801</v>
      </c>
      <c r="AT32" s="2"/>
    </row>
    <row r="33" spans="1:46">
      <c r="A33">
        <f t="shared" si="17"/>
        <v>1869</v>
      </c>
      <c r="B33" s="171">
        <f t="shared" si="0"/>
        <v>379.92188168320627</v>
      </c>
      <c r="C33" s="9">
        <f t="shared" si="1"/>
        <v>65.250033659604824</v>
      </c>
      <c r="D33" s="11"/>
      <c r="E33" s="14">
        <f t="shared" si="2"/>
        <v>38.236519724528407</v>
      </c>
      <c r="F33" s="12">
        <v>0.97</v>
      </c>
      <c r="G33" s="11">
        <v>1.7</v>
      </c>
      <c r="H33" s="11">
        <v>0</v>
      </c>
      <c r="J33">
        <v>350</v>
      </c>
      <c r="P33" s="5">
        <f t="shared" si="14"/>
        <v>0.42089478823322679</v>
      </c>
      <c r="Q33" s="9"/>
      <c r="R33" s="11">
        <v>212.6</v>
      </c>
      <c r="S33" s="11">
        <v>154.21121335333854</v>
      </c>
      <c r="T33" s="11"/>
      <c r="U33" s="11">
        <f t="shared" si="4"/>
        <v>107.70010131712259</v>
      </c>
      <c r="V33" s="11">
        <f t="shared" si="23"/>
        <v>52.164238090616514</v>
      </c>
      <c r="W33" s="14">
        <v>11458.329183483966</v>
      </c>
      <c r="X33" s="14">
        <v>9544.4945187230533</v>
      </c>
      <c r="Y33" s="11">
        <v>5449</v>
      </c>
      <c r="Z33" s="11">
        <v>0.43891921756579833</v>
      </c>
      <c r="AA33" s="14">
        <f t="shared" si="24"/>
        <v>2391.6708165160348</v>
      </c>
      <c r="AB33" s="14">
        <v>1772.3531282777162</v>
      </c>
      <c r="AC33" s="13">
        <f t="shared" si="6"/>
        <v>0.8433880897259024</v>
      </c>
      <c r="AD33" s="30">
        <f t="shared" si="7"/>
        <v>99.002523688498471</v>
      </c>
      <c r="AE33" s="2">
        <v>13850</v>
      </c>
      <c r="AF33" s="8">
        <v>240</v>
      </c>
      <c r="AG33" s="69">
        <v>1770.4489331565635</v>
      </c>
      <c r="AH33" s="69">
        <v>762.70341984266656</v>
      </c>
      <c r="AI33" s="69">
        <f t="shared" si="16"/>
        <v>11316.84764700077</v>
      </c>
      <c r="AJ33" s="69">
        <f t="shared" si="8"/>
        <v>11076.84764700077</v>
      </c>
      <c r="AK33" s="69">
        <f t="shared" si="9"/>
        <v>0</v>
      </c>
      <c r="AL33" s="69">
        <f t="shared" si="20"/>
        <v>0</v>
      </c>
      <c r="AM33" s="2">
        <f t="shared" si="19"/>
        <v>11839.551066843436</v>
      </c>
      <c r="AN33" s="9">
        <f>'Aggregate Unemployment'!R44</f>
        <v>6.5654704613877009</v>
      </c>
      <c r="AO33" s="2">
        <f t="shared" si="21"/>
        <v>11062.228838788918</v>
      </c>
      <c r="AP33" s="2">
        <f t="shared" si="22"/>
        <v>712.62835210490266</v>
      </c>
      <c r="AQ33" s="8">
        <f t="shared" si="12"/>
        <v>10349.600486684016</v>
      </c>
      <c r="AR33" s="8">
        <f t="shared" si="13"/>
        <v>10589.600486684016</v>
      </c>
      <c r="AT33" s="2"/>
    </row>
    <row r="34" spans="1:46">
      <c r="A34">
        <f t="shared" si="17"/>
        <v>1870</v>
      </c>
      <c r="B34" s="171">
        <f t="shared" si="0"/>
        <v>397.99632196266765</v>
      </c>
      <c r="C34" s="9">
        <f t="shared" si="1"/>
        <v>66.390181988145372</v>
      </c>
      <c r="D34" s="11"/>
      <c r="E34" s="14">
        <f t="shared" si="2"/>
        <v>38.90464664505317</v>
      </c>
      <c r="F34" s="12">
        <v>0.97</v>
      </c>
      <c r="G34" s="11">
        <v>1.7</v>
      </c>
      <c r="H34" s="11">
        <v>0</v>
      </c>
      <c r="J34">
        <v>365</v>
      </c>
      <c r="P34" s="5">
        <f t="shared" si="14"/>
        <v>4.7574096546859437</v>
      </c>
      <c r="Q34" s="9"/>
      <c r="R34" s="11">
        <v>216.2</v>
      </c>
      <c r="S34" s="11">
        <v>155.38953568641682</v>
      </c>
      <c r="T34" s="11"/>
      <c r="U34" s="11">
        <f t="shared" si="4"/>
        <v>109.52380952380952</v>
      </c>
      <c r="V34" s="11">
        <f t="shared" si="23"/>
        <v>52.562823157121052</v>
      </c>
      <c r="W34" s="14">
        <v>11573.045730876162</v>
      </c>
      <c r="X34" s="14">
        <v>9635.1444481314502</v>
      </c>
      <c r="Y34" s="11">
        <v>5419</v>
      </c>
      <c r="Z34" s="11">
        <v>0.43863337684514442</v>
      </c>
      <c r="AA34" s="14">
        <f t="shared" si="24"/>
        <v>2376.9542691238375</v>
      </c>
      <c r="AB34" s="14">
        <v>1758.4950790126366</v>
      </c>
      <c r="AC34" s="13">
        <f t="shared" si="6"/>
        <v>0.84565993378821436</v>
      </c>
      <c r="AD34" s="30">
        <f t="shared" si="7"/>
        <v>100.73244711648618</v>
      </c>
      <c r="AE34" s="2">
        <v>13950</v>
      </c>
      <c r="AF34" s="8">
        <v>240</v>
      </c>
      <c r="AG34" s="69">
        <v>1775.9243396675377</v>
      </c>
      <c r="AH34" s="69">
        <v>780.43613318837538</v>
      </c>
      <c r="AI34" s="69">
        <f t="shared" si="16"/>
        <v>11393.639527144087</v>
      </c>
      <c r="AJ34" s="69">
        <f t="shared" si="8"/>
        <v>11153.639527144087</v>
      </c>
      <c r="AK34" s="69">
        <f t="shared" si="9"/>
        <v>0</v>
      </c>
      <c r="AL34" s="69">
        <f t="shared" si="20"/>
        <v>0</v>
      </c>
      <c r="AM34" s="2">
        <f t="shared" si="19"/>
        <v>11934.075660332463</v>
      </c>
      <c r="AN34" s="9">
        <f>'Aggregate Unemployment'!R45</f>
        <v>4.4000000000000004</v>
      </c>
      <c r="AO34" s="2">
        <f t="shared" si="21"/>
        <v>11408.976331277834</v>
      </c>
      <c r="AP34" s="2">
        <f t="shared" si="22"/>
        <v>746.09694332808795</v>
      </c>
      <c r="AQ34" s="8">
        <f t="shared" si="12"/>
        <v>10662.879387949746</v>
      </c>
      <c r="AR34" s="8">
        <f t="shared" si="13"/>
        <v>10902.879387949746</v>
      </c>
      <c r="AT34" s="2"/>
    </row>
    <row r="35" spans="1:46">
      <c r="A35">
        <f t="shared" si="17"/>
        <v>1871</v>
      </c>
      <c r="B35" s="171">
        <f t="shared" si="0"/>
        <v>417.51664104765092</v>
      </c>
      <c r="C35" s="9">
        <f t="shared" si="1"/>
        <v>68.619254065379707</v>
      </c>
      <c r="D35" s="11"/>
      <c r="E35" s="14">
        <f t="shared" si="2"/>
        <v>40.21088288231249</v>
      </c>
      <c r="F35" s="12">
        <v>0.97</v>
      </c>
      <c r="G35" s="11">
        <v>1.7</v>
      </c>
      <c r="H35" s="11">
        <v>0</v>
      </c>
      <c r="J35">
        <v>390</v>
      </c>
      <c r="P35" s="5">
        <f t="shared" si="14"/>
        <v>4.9046481104954296</v>
      </c>
      <c r="Q35" s="9"/>
      <c r="R35" s="11">
        <v>223.1</v>
      </c>
      <c r="S35" s="11">
        <v>161.33892588335311</v>
      </c>
      <c r="T35" s="11"/>
      <c r="U35" s="11">
        <f t="shared" si="4"/>
        <v>113.01925025329281</v>
      </c>
      <c r="V35" s="11">
        <f t="shared" si="23"/>
        <v>54.575292937874814</v>
      </c>
      <c r="W35" s="14">
        <v>11683.8</v>
      </c>
      <c r="X35" s="14">
        <v>9722.4</v>
      </c>
      <c r="Y35" s="11">
        <v>5398</v>
      </c>
      <c r="Z35" s="11">
        <v>0.43834753612449051</v>
      </c>
      <c r="AA35" s="22">
        <f>1152+578.7+635.5</f>
        <v>2366.1999999999998</v>
      </c>
      <c r="AB35" s="22">
        <v>1747.6</v>
      </c>
      <c r="AC35" s="13">
        <f t="shared" si="6"/>
        <v>0.84763731473408888</v>
      </c>
      <c r="AD35" s="30">
        <f t="shared" si="7"/>
        <v>104.11457197914943</v>
      </c>
      <c r="AE35" s="2">
        <v>14050</v>
      </c>
      <c r="AF35" s="8">
        <v>250</v>
      </c>
      <c r="AG35" s="69">
        <v>1780</v>
      </c>
      <c r="AH35" s="69">
        <v>800</v>
      </c>
      <c r="AI35" s="69">
        <f t="shared" si="16"/>
        <v>11470</v>
      </c>
      <c r="AJ35" s="69">
        <f t="shared" ref="AJ35:AJ58" si="25">AI35-AF35</f>
        <v>11220</v>
      </c>
      <c r="AK35" s="69">
        <f t="shared" si="9"/>
        <v>0</v>
      </c>
      <c r="AL35" s="69">
        <f t="shared" si="20"/>
        <v>0</v>
      </c>
      <c r="AM35" s="2">
        <f t="shared" si="19"/>
        <v>12020</v>
      </c>
      <c r="AN35" s="9">
        <f>'Aggregate Unemployment'!R46</f>
        <v>3.6</v>
      </c>
      <c r="AO35" s="2">
        <f t="shared" si="21"/>
        <v>11587.279999999999</v>
      </c>
      <c r="AP35" s="2">
        <f t="shared" si="22"/>
        <v>771.19999999999891</v>
      </c>
      <c r="AQ35" s="8">
        <f t="shared" si="12"/>
        <v>10816.08</v>
      </c>
      <c r="AR35" s="8">
        <f t="shared" si="13"/>
        <v>11066.08</v>
      </c>
      <c r="AT35" s="2"/>
    </row>
    <row r="36" spans="1:46">
      <c r="A36">
        <f t="shared" si="17"/>
        <v>1872</v>
      </c>
      <c r="B36" s="171">
        <f t="shared" si="0"/>
        <v>447.15117429713473</v>
      </c>
      <c r="C36" s="9">
        <f t="shared" si="1"/>
        <v>72.353136020018539</v>
      </c>
      <c r="D36" s="11"/>
      <c r="E36" s="14">
        <f t="shared" si="2"/>
        <v>42.398937707730845</v>
      </c>
      <c r="F36" s="12">
        <v>0.97</v>
      </c>
      <c r="G36" s="11">
        <v>1.7</v>
      </c>
      <c r="H36" s="11">
        <v>0</v>
      </c>
      <c r="J36">
        <v>440</v>
      </c>
      <c r="P36" s="5">
        <f t="shared" si="14"/>
        <v>7.0978088861616442</v>
      </c>
      <c r="Q36" s="9"/>
      <c r="R36" s="11">
        <v>235.2</v>
      </c>
      <c r="S36" s="11">
        <v>166.8629528564789</v>
      </c>
      <c r="T36" s="11"/>
      <c r="U36" s="11">
        <f t="shared" si="4"/>
        <v>119.14893617021276</v>
      </c>
      <c r="V36" s="11">
        <f t="shared" si="23"/>
        <v>56.443877277360414</v>
      </c>
      <c r="W36" s="14">
        <v>11804.326556445816</v>
      </c>
      <c r="X36" s="14">
        <v>9819.9087834134552</v>
      </c>
      <c r="Y36" s="11">
        <v>5373</v>
      </c>
      <c r="Z36" s="11">
        <v>0.43656680505382151</v>
      </c>
      <c r="AA36" s="14">
        <f t="shared" ref="AA36:AA44" si="26">Z36*Y36</f>
        <v>2345.673443554183</v>
      </c>
      <c r="AB36" s="14">
        <v>1724.9678163329277</v>
      </c>
      <c r="AC36" s="13">
        <f t="shared" si="6"/>
        <v>0.85058585932648068</v>
      </c>
      <c r="AD36" s="30">
        <f t="shared" si="7"/>
        <v>109.7799136798548</v>
      </c>
      <c r="AE36" s="2">
        <v>14150</v>
      </c>
      <c r="AF36" s="8">
        <v>250</v>
      </c>
      <c r="AG36" s="69">
        <v>1786.1862934929297</v>
      </c>
      <c r="AH36" s="69">
        <v>818.9371067606869</v>
      </c>
      <c r="AI36" s="69">
        <f t="shared" si="16"/>
        <v>11544.876599746383</v>
      </c>
      <c r="AJ36" s="69">
        <f t="shared" si="25"/>
        <v>11294.876599746383</v>
      </c>
      <c r="AK36" s="69">
        <f t="shared" si="9"/>
        <v>0</v>
      </c>
      <c r="AL36" s="69">
        <f t="shared" si="20"/>
        <v>0</v>
      </c>
      <c r="AM36" s="2">
        <f t="shared" si="19"/>
        <v>12113.81370650707</v>
      </c>
      <c r="AN36" s="9">
        <f>'Aggregate Unemployment'!R47</f>
        <v>2.7</v>
      </c>
      <c r="AO36" s="2">
        <f t="shared" si="21"/>
        <v>11786.740736431379</v>
      </c>
      <c r="AP36" s="2">
        <f t="shared" si="22"/>
        <v>796.82580487814812</v>
      </c>
      <c r="AQ36" s="8">
        <f t="shared" si="12"/>
        <v>10989.91493155323</v>
      </c>
      <c r="AR36" s="8">
        <f t="shared" si="13"/>
        <v>11239.91493155323</v>
      </c>
      <c r="AT36" s="2"/>
    </row>
    <row r="37" spans="1:46">
      <c r="A37">
        <f t="shared" si="17"/>
        <v>1873</v>
      </c>
      <c r="B37" s="171">
        <f t="shared" ref="B37:B68" si="27">E37*F37*(52-G37-H37)/52*(AR37*1000)/1000000</f>
        <v>473.64469230929944</v>
      </c>
      <c r="C37" s="9">
        <f t="shared" si="1"/>
        <v>76.218861768167926</v>
      </c>
      <c r="D37" s="11"/>
      <c r="E37" s="14">
        <f t="shared" ref="E37:E68" si="28">E38*C37/C38</f>
        <v>44.664252996146388</v>
      </c>
      <c r="F37" s="12">
        <v>0.97</v>
      </c>
      <c r="G37" s="11">
        <v>1.7</v>
      </c>
      <c r="H37" s="11">
        <v>0</v>
      </c>
      <c r="J37">
        <v>485</v>
      </c>
      <c r="P37" s="5">
        <f t="shared" si="14"/>
        <v>5.9249577178924255</v>
      </c>
      <c r="Q37" s="9"/>
      <c r="R37" s="11">
        <v>247.5</v>
      </c>
      <c r="S37" s="11">
        <v>173.49253548833786</v>
      </c>
      <c r="T37" s="11"/>
      <c r="U37" s="11">
        <f t="shared" si="4"/>
        <v>125.37993920972644</v>
      </c>
      <c r="V37" s="11">
        <f t="shared" si="23"/>
        <v>58.686432272744092</v>
      </c>
      <c r="W37" s="14">
        <v>11933.459797817764</v>
      </c>
      <c r="X37" s="14">
        <v>9924.5184943763197</v>
      </c>
      <c r="Y37" s="11">
        <v>5328</v>
      </c>
      <c r="Z37" s="11">
        <v>0.43478607398315244</v>
      </c>
      <c r="AA37" s="14">
        <f t="shared" si="26"/>
        <v>2316.540202182236</v>
      </c>
      <c r="AB37" s="14">
        <v>1696.1646115531323</v>
      </c>
      <c r="AC37" s="13">
        <f t="shared" si="6"/>
        <v>0.85403916481573572</v>
      </c>
      <c r="AD37" s="30">
        <f t="shared" si="7"/>
        <v>115.645299235837</v>
      </c>
      <c r="AE37" s="2">
        <v>14250</v>
      </c>
      <c r="AF37" s="8">
        <v>240</v>
      </c>
      <c r="AG37" s="69">
        <v>1793.5562048935049</v>
      </c>
      <c r="AH37" s="69">
        <v>835.76068917704242</v>
      </c>
      <c r="AI37" s="69">
        <f t="shared" si="16"/>
        <v>11620.683105929453</v>
      </c>
      <c r="AJ37" s="69">
        <f t="shared" si="25"/>
        <v>11380.683105929453</v>
      </c>
      <c r="AK37" s="69">
        <f t="shared" si="9"/>
        <v>0</v>
      </c>
      <c r="AL37" s="69">
        <f t="shared" si="20"/>
        <v>0</v>
      </c>
      <c r="AM37" s="2">
        <f t="shared" si="19"/>
        <v>12216.443795106496</v>
      </c>
      <c r="AN37" s="9">
        <f>'Aggregate Unemployment'!R48</f>
        <v>2.8</v>
      </c>
      <c r="AO37" s="2">
        <f t="shared" si="21"/>
        <v>11874.383368843513</v>
      </c>
      <c r="AP37" s="2">
        <f t="shared" si="22"/>
        <v>812.35938988008638</v>
      </c>
      <c r="AQ37" s="8">
        <f t="shared" ref="AQ37:AQ68" si="29">(1-AN37/100)*AJ37</f>
        <v>11062.023978963427</v>
      </c>
      <c r="AR37" s="8">
        <f t="shared" ref="AR37:AR68" si="30">AQ37+AF37</f>
        <v>11302.023978963427</v>
      </c>
      <c r="AT37" s="2"/>
    </row>
    <row r="38" spans="1:46">
      <c r="A38">
        <f t="shared" si="17"/>
        <v>1874</v>
      </c>
      <c r="B38" s="171">
        <f t="shared" si="27"/>
        <v>473.78876743609067</v>
      </c>
      <c r="C38" s="9">
        <f t="shared" si="1"/>
        <v>76.135475080511014</v>
      </c>
      <c r="D38" s="11"/>
      <c r="E38" s="14">
        <f t="shared" si="28"/>
        <v>44.615388397179437</v>
      </c>
      <c r="F38" s="12">
        <v>0.97</v>
      </c>
      <c r="G38" s="11">
        <v>1.7</v>
      </c>
      <c r="H38" s="11">
        <v>0</v>
      </c>
      <c r="J38">
        <v>470</v>
      </c>
      <c r="P38" s="5">
        <f t="shared" ref="P38:P69" si="31">100*B38/B37-100</f>
        <v>3.0418397826593946E-2</v>
      </c>
      <c r="Q38" s="9"/>
      <c r="R38" s="11">
        <v>246.5</v>
      </c>
      <c r="S38" s="11">
        <v>175.79318527636963</v>
      </c>
      <c r="T38" s="11"/>
      <c r="U38" s="11">
        <f t="shared" si="4"/>
        <v>124.87335359675785</v>
      </c>
      <c r="V38" s="11">
        <f t="shared" si="23"/>
        <v>59.464661304838124</v>
      </c>
      <c r="W38" s="14">
        <v>12055.50468790675</v>
      </c>
      <c r="X38" s="14">
        <v>10023.173893089206</v>
      </c>
      <c r="Y38" s="11">
        <v>5299</v>
      </c>
      <c r="Z38" s="11">
        <v>0.43300534291248344</v>
      </c>
      <c r="AA38" s="14">
        <f t="shared" si="26"/>
        <v>2294.4953120932496</v>
      </c>
      <c r="AB38" s="14">
        <v>1672.7145019740692</v>
      </c>
      <c r="AC38" s="13">
        <f t="shared" si="6"/>
        <v>0.8569826895167616</v>
      </c>
      <c r="AD38" s="30">
        <f t="shared" si="7"/>
        <v>115.51877834294174</v>
      </c>
      <c r="AE38" s="2">
        <v>14350</v>
      </c>
      <c r="AF38" s="8">
        <v>240</v>
      </c>
      <c r="AG38" s="69">
        <v>1799.5445109429093</v>
      </c>
      <c r="AH38" s="69">
        <v>854.56709399381543</v>
      </c>
      <c r="AI38" s="69">
        <f t="shared" si="16"/>
        <v>11695.888395063275</v>
      </c>
      <c r="AJ38" s="69">
        <f t="shared" si="25"/>
        <v>11455.888395063275</v>
      </c>
      <c r="AK38" s="69">
        <f t="shared" si="9"/>
        <v>0</v>
      </c>
      <c r="AL38" s="69">
        <f t="shared" si="20"/>
        <v>0</v>
      </c>
      <c r="AM38" s="2">
        <f t="shared" si="19"/>
        <v>12310.455489057091</v>
      </c>
      <c r="AN38" s="9">
        <f>'Aggregate Unemployment'!R49</f>
        <v>3.3</v>
      </c>
      <c r="AO38" s="2">
        <f t="shared" si="21"/>
        <v>11904.210457918207</v>
      </c>
      <c r="AP38" s="2">
        <f t="shared" si="22"/>
        <v>826.36637989202063</v>
      </c>
      <c r="AQ38" s="8">
        <f t="shared" si="29"/>
        <v>11077.844078026186</v>
      </c>
      <c r="AR38" s="8">
        <f t="shared" si="30"/>
        <v>11317.844078026186</v>
      </c>
      <c r="AT38" s="2"/>
    </row>
    <row r="39" spans="1:46">
      <c r="A39">
        <f t="shared" si="17"/>
        <v>1875</v>
      </c>
      <c r="B39" s="171">
        <f t="shared" si="27"/>
        <v>473.61347453153451</v>
      </c>
      <c r="C39" s="9">
        <f t="shared" si="1"/>
        <v>76.163279381362969</v>
      </c>
      <c r="D39" s="11"/>
      <c r="E39" s="14">
        <f t="shared" si="28"/>
        <v>44.631681717478685</v>
      </c>
      <c r="F39" s="12">
        <v>0.97</v>
      </c>
      <c r="G39" s="11">
        <v>1.7</v>
      </c>
      <c r="H39" s="11">
        <v>0</v>
      </c>
      <c r="J39">
        <v>465</v>
      </c>
      <c r="P39" s="5">
        <f t="shared" si="31"/>
        <v>-3.6998113210813699E-2</v>
      </c>
      <c r="Q39" s="9"/>
      <c r="R39" s="11">
        <v>245</v>
      </c>
      <c r="S39" s="11">
        <v>186.79579212633587</v>
      </c>
      <c r="T39" s="11"/>
      <c r="U39" s="11">
        <f t="shared" si="4"/>
        <v>124.11347517730496</v>
      </c>
      <c r="V39" s="11">
        <f t="shared" si="23"/>
        <v>63.186456827087433</v>
      </c>
      <c r="W39" s="14">
        <v>12173.565274087061</v>
      </c>
      <c r="X39" s="14">
        <v>10118.46002712396</v>
      </c>
      <c r="Y39" s="11">
        <v>5279</v>
      </c>
      <c r="Z39" s="11">
        <v>0.43122461184181438</v>
      </c>
      <c r="AA39" s="14">
        <f t="shared" si="26"/>
        <v>2276.4347259129381</v>
      </c>
      <c r="AB39" s="14">
        <v>1652.2967497855877</v>
      </c>
      <c r="AC39" s="13">
        <f t="shared" si="6"/>
        <v>0.85962697377055108</v>
      </c>
      <c r="AD39" s="30">
        <f t="shared" si="7"/>
        <v>115.56096523234777</v>
      </c>
      <c r="AE39" s="2">
        <v>14450</v>
      </c>
      <c r="AF39" s="8">
        <v>240</v>
      </c>
      <c r="AG39" s="69">
        <v>1805.4362377515699</v>
      </c>
      <c r="AH39" s="69">
        <v>873.80698533888244</v>
      </c>
      <c r="AI39" s="69">
        <f t="shared" si="16"/>
        <v>11770.756776909548</v>
      </c>
      <c r="AJ39" s="69">
        <f t="shared" si="25"/>
        <v>11530.756776909548</v>
      </c>
      <c r="AK39" s="69">
        <f t="shared" si="9"/>
        <v>0</v>
      </c>
      <c r="AL39" s="69">
        <f t="shared" si="20"/>
        <v>0</v>
      </c>
      <c r="AM39" s="2">
        <f t="shared" si="19"/>
        <v>12404.56376224843</v>
      </c>
      <c r="AN39" s="9">
        <f>'Aggregate Unemployment'!R50</f>
        <v>4</v>
      </c>
      <c r="AO39" s="2">
        <f t="shared" si="21"/>
        <v>11908.381211758493</v>
      </c>
      <c r="AP39" s="2">
        <f t="shared" si="22"/>
        <v>838.85470592532693</v>
      </c>
      <c r="AQ39" s="8">
        <f t="shared" si="29"/>
        <v>11069.526505833166</v>
      </c>
      <c r="AR39" s="8">
        <f t="shared" si="30"/>
        <v>11309.526505833166</v>
      </c>
      <c r="AT39" s="2"/>
    </row>
    <row r="40" spans="1:46">
      <c r="A40">
        <f t="shared" si="17"/>
        <v>1876</v>
      </c>
      <c r="B40" s="171">
        <f t="shared" si="27"/>
        <v>475.72059338270236</v>
      </c>
      <c r="C40" s="9">
        <f>C41*AD40/AD41</f>
        <v>76.64963251859362</v>
      </c>
      <c r="D40" s="11"/>
      <c r="E40" s="14">
        <f t="shared" si="28"/>
        <v>44.91668465589585</v>
      </c>
      <c r="F40" s="12">
        <v>0.97</v>
      </c>
      <c r="G40" s="11">
        <v>1.7</v>
      </c>
      <c r="H40" s="11">
        <v>0</v>
      </c>
      <c r="J40">
        <v>460</v>
      </c>
      <c r="P40" s="5">
        <f t="shared" si="31"/>
        <v>0.44490263991160361</v>
      </c>
      <c r="Q40" s="9"/>
      <c r="R40" s="11">
        <v>245.7</v>
      </c>
      <c r="S40" s="11">
        <v>193.31753125677068</v>
      </c>
      <c r="T40" s="11"/>
      <c r="U40" s="11">
        <f t="shared" si="4"/>
        <v>124.46808510638297</v>
      </c>
      <c r="V40" s="11">
        <f t="shared" si="23"/>
        <v>65.392532153045735</v>
      </c>
      <c r="W40" s="14">
        <v>12283.395197289894</v>
      </c>
      <c r="X40" s="14">
        <v>10206.851216477908</v>
      </c>
      <c r="Y40" s="11">
        <v>5278</v>
      </c>
      <c r="Z40" s="11">
        <v>0.42944388077114537</v>
      </c>
      <c r="AA40" s="14">
        <f t="shared" si="26"/>
        <v>2266.6048027101051</v>
      </c>
      <c r="AB40" s="14">
        <v>1637.9418738594179</v>
      </c>
      <c r="AC40" s="13">
        <f t="shared" si="6"/>
        <v>0.86171629496883251</v>
      </c>
      <c r="AD40" s="30">
        <f t="shared" si="7"/>
        <v>116.29889876723055</v>
      </c>
      <c r="AE40" s="2">
        <v>14550</v>
      </c>
      <c r="AF40" s="8">
        <v>240</v>
      </c>
      <c r="AG40" s="69">
        <v>1811.2313853194864</v>
      </c>
      <c r="AH40" s="69">
        <v>893.97552434318823</v>
      </c>
      <c r="AI40" s="69">
        <f t="shared" si="16"/>
        <v>11844.793090337325</v>
      </c>
      <c r="AJ40" s="69">
        <f t="shared" si="25"/>
        <v>11604.793090337325</v>
      </c>
      <c r="AK40" s="69">
        <f t="shared" si="9"/>
        <v>0</v>
      </c>
      <c r="AL40" s="69">
        <f t="shared" si="20"/>
        <v>0</v>
      </c>
      <c r="AM40" s="2">
        <f t="shared" si="19"/>
        <v>12498.768614680514</v>
      </c>
      <c r="AN40" s="9">
        <f>'Aggregate Unemployment'!R51</f>
        <v>4.8</v>
      </c>
      <c r="AO40" s="2">
        <f t="shared" si="21"/>
        <v>11898.827721175849</v>
      </c>
      <c r="AP40" s="2">
        <f t="shared" si="22"/>
        <v>851.06469917471622</v>
      </c>
      <c r="AQ40" s="8">
        <f t="shared" si="29"/>
        <v>11047.763022001132</v>
      </c>
      <c r="AR40" s="8">
        <f t="shared" si="30"/>
        <v>11287.763022001132</v>
      </c>
      <c r="AT40" s="2"/>
    </row>
    <row r="41" spans="1:46">
      <c r="A41">
        <f t="shared" si="17"/>
        <v>1877</v>
      </c>
      <c r="B41" s="171">
        <f t="shared" si="27"/>
        <v>470.68275910659241</v>
      </c>
      <c r="C41" s="9">
        <f t="shared" si="1"/>
        <v>76.786662373530049</v>
      </c>
      <c r="D41" s="11"/>
      <c r="E41" s="14">
        <f t="shared" si="28"/>
        <v>44.996984150888593</v>
      </c>
      <c r="F41" s="12">
        <v>0.97</v>
      </c>
      <c r="G41" s="11">
        <v>1.7</v>
      </c>
      <c r="H41" s="11">
        <v>0</v>
      </c>
      <c r="J41">
        <v>460</v>
      </c>
      <c r="P41" s="5">
        <f t="shared" si="31"/>
        <v>-1.0589901606502821</v>
      </c>
      <c r="Q41" s="9"/>
      <c r="R41" s="11">
        <v>245.7</v>
      </c>
      <c r="S41" s="11">
        <v>195.49144430024893</v>
      </c>
      <c r="T41" s="11"/>
      <c r="U41" s="11">
        <f t="shared" si="4"/>
        <v>124.46808510638297</v>
      </c>
      <c r="V41" s="11">
        <f t="shared" si="23"/>
        <v>66.127890595031829</v>
      </c>
      <c r="W41" s="14">
        <v>12389.372590683282</v>
      </c>
      <c r="X41" s="14">
        <v>10291.990249971299</v>
      </c>
      <c r="Y41" s="11">
        <v>5286</v>
      </c>
      <c r="Z41" s="11">
        <v>0.42766314970047631</v>
      </c>
      <c r="AA41" s="14">
        <f t="shared" si="26"/>
        <v>2260.6274093167176</v>
      </c>
      <c r="AB41" s="14">
        <v>1626.4213471811768</v>
      </c>
      <c r="AC41" s="13">
        <f t="shared" si="6"/>
        <v>0.8635370717042733</v>
      </c>
      <c r="AD41" s="30">
        <f t="shared" si="7"/>
        <v>116.50681132602169</v>
      </c>
      <c r="AE41" s="2">
        <v>14650</v>
      </c>
      <c r="AF41" s="8">
        <v>250</v>
      </c>
      <c r="AG41" s="69">
        <v>1815.6690723464185</v>
      </c>
      <c r="AH41" s="69">
        <v>915.91933050110629</v>
      </c>
      <c r="AI41" s="69">
        <f t="shared" si="16"/>
        <v>11918.411597152475</v>
      </c>
      <c r="AJ41" s="69">
        <f t="shared" si="25"/>
        <v>11668.411597152475</v>
      </c>
      <c r="AK41" s="69">
        <f t="shared" si="9"/>
        <v>0</v>
      </c>
      <c r="AL41" s="69">
        <f t="shared" si="20"/>
        <v>0</v>
      </c>
      <c r="AM41" s="2">
        <f t="shared" si="19"/>
        <v>12584.330927653582</v>
      </c>
      <c r="AN41" s="9">
        <f>'Aggregate Unemployment'!R52</f>
        <v>6.6</v>
      </c>
      <c r="AO41" s="2">
        <f t="shared" si="21"/>
        <v>11753.765086428444</v>
      </c>
      <c r="AP41" s="2">
        <f t="shared" si="22"/>
        <v>855.46865468803298</v>
      </c>
      <c r="AQ41" s="8">
        <f t="shared" si="29"/>
        <v>10898.296431740411</v>
      </c>
      <c r="AR41" s="8">
        <f t="shared" si="30"/>
        <v>11148.296431740411</v>
      </c>
      <c r="AT41" s="2"/>
    </row>
    <row r="42" spans="1:46">
      <c r="A42">
        <f t="shared" si="17"/>
        <v>1878</v>
      </c>
      <c r="B42" s="171">
        <f t="shared" si="27"/>
        <v>460.71668528272687</v>
      </c>
      <c r="C42" s="9">
        <f t="shared" si="1"/>
        <v>75.721621894725217</v>
      </c>
      <c r="D42" s="11"/>
      <c r="E42" s="14">
        <f t="shared" si="28"/>
        <v>44.372870430308957</v>
      </c>
      <c r="F42" s="12">
        <v>0.97</v>
      </c>
      <c r="G42" s="11">
        <v>1.7</v>
      </c>
      <c r="H42" s="11">
        <v>0</v>
      </c>
      <c r="J42">
        <v>440</v>
      </c>
      <c r="P42" s="5">
        <f t="shared" si="31"/>
        <v>-2.1173653869927591</v>
      </c>
      <c r="Q42" s="9"/>
      <c r="R42" s="11">
        <v>241.9</v>
      </c>
      <c r="S42" s="11">
        <v>193.89415925796311</v>
      </c>
      <c r="T42" s="11"/>
      <c r="U42" s="11">
        <f t="shared" si="4"/>
        <v>122.54305977710233</v>
      </c>
      <c r="V42" s="11">
        <f t="shared" si="23"/>
        <v>65.587585156584453</v>
      </c>
      <c r="W42" s="14">
        <v>12500.489064797359</v>
      </c>
      <c r="X42" s="14">
        <v>10381.34716424119</v>
      </c>
      <c r="Y42" s="11">
        <v>5282</v>
      </c>
      <c r="Z42" s="11">
        <v>0.4258824186298073</v>
      </c>
      <c r="AA42" s="14">
        <f t="shared" si="26"/>
        <v>2249.510935202642</v>
      </c>
      <c r="AB42" s="14">
        <v>1611.2579303317057</v>
      </c>
      <c r="AC42" s="13">
        <f t="shared" si="6"/>
        <v>0.86564571103397214</v>
      </c>
      <c r="AD42" s="30">
        <f t="shared" si="7"/>
        <v>114.89084748174</v>
      </c>
      <c r="AE42" s="2">
        <v>14750</v>
      </c>
      <c r="AF42" s="8">
        <v>260</v>
      </c>
      <c r="AG42" s="69">
        <v>1820.0198380566808</v>
      </c>
      <c r="AH42" s="69">
        <v>937.3750673704244</v>
      </c>
      <c r="AI42" s="69">
        <f t="shared" si="16"/>
        <v>11992.605094572895</v>
      </c>
      <c r="AJ42" s="69">
        <f t="shared" si="25"/>
        <v>11732.605094572895</v>
      </c>
      <c r="AK42" s="69">
        <f t="shared" si="9"/>
        <v>0</v>
      </c>
      <c r="AL42" s="69">
        <f t="shared" si="20"/>
        <v>0</v>
      </c>
      <c r="AM42" s="2">
        <f t="shared" si="19"/>
        <v>12669.98016194332</v>
      </c>
      <c r="AN42" s="9">
        <f>'Aggregate Unemployment'!R53</f>
        <v>7.9</v>
      </c>
      <c r="AO42" s="2">
        <f t="shared" si="21"/>
        <v>11669.051729149798</v>
      </c>
      <c r="AP42" s="2">
        <f t="shared" si="22"/>
        <v>863.3224370481621</v>
      </c>
      <c r="AQ42" s="8">
        <f t="shared" si="29"/>
        <v>10805.729292101636</v>
      </c>
      <c r="AR42" s="8">
        <f t="shared" si="30"/>
        <v>11065.729292101636</v>
      </c>
      <c r="AT42" s="2"/>
    </row>
    <row r="43" spans="1:46">
      <c r="A43">
        <f t="shared" si="17"/>
        <v>1879</v>
      </c>
      <c r="B43" s="171">
        <f t="shared" si="27"/>
        <v>449.98697866915165</v>
      </c>
      <c r="C43" s="9">
        <f t="shared" si="1"/>
        <v>74.454022258194144</v>
      </c>
      <c r="D43" s="11"/>
      <c r="E43" s="14">
        <f t="shared" si="28"/>
        <v>43.630057043301747</v>
      </c>
      <c r="F43" s="12">
        <v>0.97</v>
      </c>
      <c r="G43" s="11">
        <v>1.7</v>
      </c>
      <c r="H43" s="11">
        <v>0</v>
      </c>
      <c r="J43">
        <v>430</v>
      </c>
      <c r="P43" s="5">
        <f t="shared" si="31"/>
        <v>-2.3289164374393607</v>
      </c>
      <c r="Q43" s="9"/>
      <c r="R43" s="11">
        <v>237.6</v>
      </c>
      <c r="S43" s="11">
        <v>190.12611995477909</v>
      </c>
      <c r="T43" s="11"/>
      <c r="U43" s="11">
        <f t="shared" si="4"/>
        <v>120.36474164133739</v>
      </c>
      <c r="V43" s="11">
        <f t="shared" si="23"/>
        <v>64.312989781371826</v>
      </c>
      <c r="W43" s="14">
        <v>12616.680513313579</v>
      </c>
      <c r="X43" s="14">
        <v>10474.86509887186</v>
      </c>
      <c r="Y43" s="11">
        <v>5266</v>
      </c>
      <c r="Z43" s="11">
        <v>0.4241016875591383</v>
      </c>
      <c r="AA43" s="14">
        <f t="shared" si="26"/>
        <v>2233.3194866864224</v>
      </c>
      <c r="AB43" s="14">
        <v>1592.5464467370716</v>
      </c>
      <c r="AC43" s="13">
        <f t="shared" si="6"/>
        <v>0.86802915930081426</v>
      </c>
      <c r="AD43" s="30">
        <f t="shared" si="7"/>
        <v>112.96754482571558</v>
      </c>
      <c r="AE43" s="2">
        <v>14850</v>
      </c>
      <c r="AF43" s="8">
        <v>250</v>
      </c>
      <c r="AG43" s="69">
        <v>1826.7861292026059</v>
      </c>
      <c r="AH43" s="69">
        <v>955.80232518846287</v>
      </c>
      <c r="AI43" s="69">
        <f t="shared" si="16"/>
        <v>12067.411545608931</v>
      </c>
      <c r="AJ43" s="69">
        <f t="shared" si="25"/>
        <v>11817.411545608931</v>
      </c>
      <c r="AK43" s="69">
        <f t="shared" si="9"/>
        <v>0</v>
      </c>
      <c r="AL43" s="69">
        <f t="shared" si="20"/>
        <v>0</v>
      </c>
      <c r="AM43" s="2">
        <f t="shared" si="19"/>
        <v>12773.213870797394</v>
      </c>
      <c r="AN43" s="9">
        <f>'Aggregate Unemployment'!R54</f>
        <v>9.1</v>
      </c>
      <c r="AO43" s="2">
        <f t="shared" si="21"/>
        <v>11610.85140855483</v>
      </c>
      <c r="AP43" s="2">
        <f t="shared" si="22"/>
        <v>868.82431359631119</v>
      </c>
      <c r="AQ43" s="8">
        <f t="shared" si="29"/>
        <v>10742.027094958519</v>
      </c>
      <c r="AR43" s="8">
        <f t="shared" si="30"/>
        <v>10992.027094958519</v>
      </c>
      <c r="AT43" s="2"/>
    </row>
    <row r="44" spans="1:46">
      <c r="A44">
        <f t="shared" si="17"/>
        <v>1880</v>
      </c>
      <c r="B44" s="171">
        <f t="shared" si="27"/>
        <v>467.48703947133782</v>
      </c>
      <c r="C44" s="9">
        <f t="shared" ref="C44:C84" si="32">Q44</f>
        <v>74.8</v>
      </c>
      <c r="D44" s="11"/>
      <c r="E44" s="14">
        <f t="shared" si="28"/>
        <v>43.832799999999978</v>
      </c>
      <c r="F44" s="12">
        <v>0.97</v>
      </c>
      <c r="G44" s="11">
        <v>1.7</v>
      </c>
      <c r="H44" s="11">
        <v>0</v>
      </c>
      <c r="J44">
        <v>439</v>
      </c>
      <c r="P44" s="5">
        <f t="shared" si="31"/>
        <v>3.8890149341527831</v>
      </c>
      <c r="Q44" s="9">
        <v>74.8</v>
      </c>
      <c r="R44" s="11">
        <v>238.7</v>
      </c>
      <c r="S44" s="11">
        <v>186.36121988224534</v>
      </c>
      <c r="T44" s="11"/>
      <c r="U44" s="11">
        <f t="shared" si="4"/>
        <v>120.92198581560284</v>
      </c>
      <c r="V44" s="11">
        <f t="shared" si="23"/>
        <v>63.039456297648819</v>
      </c>
      <c r="W44" s="14">
        <v>12762.664063390494</v>
      </c>
      <c r="X44" s="14">
        <v>10593.055764306186</v>
      </c>
      <c r="Y44" s="11">
        <v>5203</v>
      </c>
      <c r="Z44" s="11">
        <v>0.42232095648846923</v>
      </c>
      <c r="AA44" s="14">
        <f t="shared" si="26"/>
        <v>2197.3359366095056</v>
      </c>
      <c r="AB44" s="14">
        <v>1559.8877125493539</v>
      </c>
      <c r="AC44" s="13">
        <f t="shared" si="6"/>
        <v>0.87164527544129078</v>
      </c>
      <c r="AD44" s="30">
        <f t="shared" si="7"/>
        <v>113.49248968256448</v>
      </c>
      <c r="AE44" s="2">
        <v>14960</v>
      </c>
      <c r="AF44" s="8">
        <v>240</v>
      </c>
      <c r="AG44" s="69">
        <v>1834.6925775978416</v>
      </c>
      <c r="AH44" s="69">
        <v>972.3639455466182</v>
      </c>
      <c r="AI44" s="69">
        <f t="shared" si="16"/>
        <v>12152.94347685554</v>
      </c>
      <c r="AJ44" s="69">
        <f t="shared" si="25"/>
        <v>11912.94347685554</v>
      </c>
      <c r="AK44" s="69">
        <f t="shared" si="9"/>
        <v>0</v>
      </c>
      <c r="AL44" s="69">
        <f t="shared" si="20"/>
        <v>0</v>
      </c>
      <c r="AM44" s="2">
        <f t="shared" si="19"/>
        <v>12885.307422402158</v>
      </c>
      <c r="AN44" s="9">
        <f>'Aggregate Unemployment'!R55</f>
        <v>6.6</v>
      </c>
      <c r="AO44" s="2">
        <f t="shared" si="21"/>
        <v>12034.877132523616</v>
      </c>
      <c r="AP44" s="2">
        <f t="shared" si="22"/>
        <v>908.18792514054257</v>
      </c>
      <c r="AQ44" s="8">
        <f t="shared" si="29"/>
        <v>11126.689207383073</v>
      </c>
      <c r="AR44" s="8">
        <f t="shared" si="30"/>
        <v>11366.689207383073</v>
      </c>
      <c r="AT44" s="2"/>
    </row>
    <row r="45" spans="1:46">
      <c r="A45">
        <f t="shared" si="17"/>
        <v>1881</v>
      </c>
      <c r="B45" s="171">
        <f t="shared" si="27"/>
        <v>476.78976217448212</v>
      </c>
      <c r="C45" s="9">
        <f t="shared" si="32"/>
        <v>75.099999999999994</v>
      </c>
      <c r="D45" s="11"/>
      <c r="E45" s="14">
        <f t="shared" si="28"/>
        <v>44.00859999999998</v>
      </c>
      <c r="F45" s="12">
        <v>0.97</v>
      </c>
      <c r="G45" s="11">
        <v>1.7</v>
      </c>
      <c r="H45" s="11">
        <v>0</v>
      </c>
      <c r="J45">
        <v>453</v>
      </c>
      <c r="P45" s="5">
        <f t="shared" si="31"/>
        <v>1.9899423765125874</v>
      </c>
      <c r="Q45" s="9">
        <v>75.099999999999994</v>
      </c>
      <c r="R45" s="11">
        <v>240.9</v>
      </c>
      <c r="S45" s="11">
        <v>183.68639613119183</v>
      </c>
      <c r="T45" s="11">
        <v>79.3</v>
      </c>
      <c r="U45" s="11">
        <f t="shared" si="4"/>
        <v>122.03647416413374</v>
      </c>
      <c r="V45" s="11">
        <f t="shared" si="23"/>
        <v>62.134657353614237</v>
      </c>
      <c r="W45" s="14">
        <v>12895.9</v>
      </c>
      <c r="X45" s="14">
        <v>10700.6</v>
      </c>
      <c r="Y45" s="11">
        <v>5146</v>
      </c>
      <c r="Z45" s="11">
        <v>0.42054022541780023</v>
      </c>
      <c r="AA45" s="22">
        <f>1077.6+481.9+604.6</f>
        <v>2164.1</v>
      </c>
      <c r="AB45" s="22">
        <v>1529.4</v>
      </c>
      <c r="AC45" s="13">
        <f t="shared" si="6"/>
        <v>0.87494685200327071</v>
      </c>
      <c r="AD45" s="30">
        <f t="shared" si="7"/>
        <v>114.54556340125488</v>
      </c>
      <c r="AE45" s="2">
        <v>15060</v>
      </c>
      <c r="AF45" s="8">
        <v>240</v>
      </c>
      <c r="AG45" s="69">
        <v>1840</v>
      </c>
      <c r="AH45" s="69">
        <v>990</v>
      </c>
      <c r="AI45" s="69">
        <f t="shared" si="16"/>
        <v>12230</v>
      </c>
      <c r="AJ45" s="69">
        <f t="shared" si="25"/>
        <v>11990</v>
      </c>
      <c r="AK45" s="69">
        <f t="shared" si="9"/>
        <v>0</v>
      </c>
      <c r="AL45" s="69">
        <f t="shared" si="20"/>
        <v>0</v>
      </c>
      <c r="AM45" s="2">
        <f t="shared" si="19"/>
        <v>12980</v>
      </c>
      <c r="AN45" s="9">
        <f>'Aggregate Unemployment'!R56</f>
        <v>5.7</v>
      </c>
      <c r="AO45" s="2">
        <f t="shared" si="21"/>
        <v>12240.14</v>
      </c>
      <c r="AP45" s="2">
        <f t="shared" si="22"/>
        <v>933.56999999999971</v>
      </c>
      <c r="AQ45" s="8">
        <f t="shared" si="29"/>
        <v>11306.57</v>
      </c>
      <c r="AR45" s="8">
        <f t="shared" si="30"/>
        <v>11546.57</v>
      </c>
      <c r="AT45" s="2"/>
    </row>
    <row r="46" spans="1:46">
      <c r="A46">
        <f t="shared" si="17"/>
        <v>1882</v>
      </c>
      <c r="B46" s="171">
        <f t="shared" si="27"/>
        <v>489.76668879810751</v>
      </c>
      <c r="C46" s="9">
        <f t="shared" si="32"/>
        <v>75.900000000000006</v>
      </c>
      <c r="D46" s="11"/>
      <c r="E46" s="14">
        <f t="shared" si="28"/>
        <v>44.477399999999982</v>
      </c>
      <c r="F46" s="12">
        <v>0.97</v>
      </c>
      <c r="G46" s="11">
        <v>1.7</v>
      </c>
      <c r="H46" s="11">
        <v>0</v>
      </c>
      <c r="J46">
        <v>484</v>
      </c>
      <c r="P46" s="5">
        <f t="shared" si="31"/>
        <v>2.7217292931043318</v>
      </c>
      <c r="Q46" s="9">
        <v>75.900000000000006</v>
      </c>
      <c r="R46" s="11"/>
      <c r="S46" s="11">
        <v>183.18858591272027</v>
      </c>
      <c r="T46" s="11">
        <v>79.8</v>
      </c>
      <c r="U46" s="11"/>
      <c r="V46" s="11">
        <f t="shared" ref="V46:V59" si="33">V45*T46/T45</f>
        <v>62.526426946007767</v>
      </c>
      <c r="W46" s="14">
        <v>13056.031434684977</v>
      </c>
      <c r="X46" s="14">
        <v>10821.212155834564</v>
      </c>
      <c r="Y46" s="11">
        <v>5101</v>
      </c>
      <c r="Z46" s="11">
        <v>0.422263980653798</v>
      </c>
      <c r="AA46" s="14">
        <f t="shared" ref="AA46:AA54" si="34">Z46*Y46</f>
        <v>2153.9685653150236</v>
      </c>
      <c r="AB46" s="14">
        <v>1519.6520282125045</v>
      </c>
      <c r="AC46" s="11"/>
      <c r="AD46" s="9"/>
      <c r="AE46" s="2">
        <v>15210</v>
      </c>
      <c r="AF46" s="8">
        <v>240</v>
      </c>
      <c r="AG46" s="69">
        <v>1855.5450163871217</v>
      </c>
      <c r="AH46" s="69">
        <v>1013.5907995658101</v>
      </c>
      <c r="AI46" s="69">
        <f t="shared" si="16"/>
        <v>12340.864184047068</v>
      </c>
      <c r="AJ46" s="69">
        <f t="shared" si="25"/>
        <v>12100.864184047068</v>
      </c>
      <c r="AK46" s="69">
        <f t="shared" si="9"/>
        <v>0</v>
      </c>
      <c r="AL46" s="69">
        <f t="shared" si="20"/>
        <v>0</v>
      </c>
      <c r="AM46" s="2">
        <f t="shared" si="19"/>
        <v>13114.454983612879</v>
      </c>
      <c r="AN46" s="9">
        <f>'Aggregate Unemployment'!R57</f>
        <v>5</v>
      </c>
      <c r="AO46" s="2">
        <f t="shared" si="21"/>
        <v>12458.732234432235</v>
      </c>
      <c r="AP46" s="2">
        <f t="shared" si="22"/>
        <v>962.91125958752127</v>
      </c>
      <c r="AQ46" s="8">
        <f t="shared" si="29"/>
        <v>11495.820974844713</v>
      </c>
      <c r="AR46" s="8">
        <f t="shared" si="30"/>
        <v>11735.820974844713</v>
      </c>
      <c r="AT46" s="2"/>
    </row>
    <row r="47" spans="1:46">
      <c r="A47">
        <f t="shared" si="17"/>
        <v>1883</v>
      </c>
      <c r="B47" s="171">
        <f t="shared" si="27"/>
        <v>498.31778521132082</v>
      </c>
      <c r="C47" s="9">
        <f t="shared" si="32"/>
        <v>76.400000000000006</v>
      </c>
      <c r="D47" s="11"/>
      <c r="E47" s="14">
        <f t="shared" si="28"/>
        <v>44.770399999999981</v>
      </c>
      <c r="F47" s="12">
        <v>0.97</v>
      </c>
      <c r="G47" s="11">
        <v>1.7</v>
      </c>
      <c r="H47" s="11">
        <v>0</v>
      </c>
      <c r="J47">
        <v>486</v>
      </c>
      <c r="P47" s="5">
        <f t="shared" si="31"/>
        <v>1.7459530443358204</v>
      </c>
      <c r="Q47" s="9">
        <v>76.400000000000006</v>
      </c>
      <c r="R47" s="11"/>
      <c r="S47" s="11">
        <v>182.69385699224196</v>
      </c>
      <c r="T47" s="11">
        <v>80.3</v>
      </c>
      <c r="U47" s="11"/>
      <c r="V47" s="11">
        <f t="shared" si="33"/>
        <v>62.918196538401297</v>
      </c>
      <c r="W47" s="14">
        <v>13239.885614889667</v>
      </c>
      <c r="X47" s="14">
        <v>10961.1633961342</v>
      </c>
      <c r="Y47" s="11">
        <v>5024</v>
      </c>
      <c r="Z47" s="11">
        <v>0.42398773588979577</v>
      </c>
      <c r="AA47" s="14">
        <f t="shared" si="34"/>
        <v>2130.1143851103338</v>
      </c>
      <c r="AB47" s="14">
        <v>1500.2633190767206</v>
      </c>
      <c r="AC47" s="11"/>
      <c r="AD47" s="9"/>
      <c r="AE47" s="2">
        <v>15370</v>
      </c>
      <c r="AF47" s="8">
        <v>240</v>
      </c>
      <c r="AG47" s="69">
        <v>1872.2657926868453</v>
      </c>
      <c r="AH47" s="69">
        <v>1036.3074921022342</v>
      </c>
      <c r="AI47" s="69">
        <f t="shared" si="16"/>
        <v>12461.426715210921</v>
      </c>
      <c r="AJ47" s="69">
        <f t="shared" si="25"/>
        <v>12221.426715210921</v>
      </c>
      <c r="AK47" s="69">
        <f t="shared" si="9"/>
        <v>0</v>
      </c>
      <c r="AL47" s="69">
        <f t="shared" si="20"/>
        <v>0</v>
      </c>
      <c r="AM47" s="2">
        <f t="shared" si="19"/>
        <v>13257.734207313155</v>
      </c>
      <c r="AN47" s="9">
        <f>'Aggregate Unemployment'!R58</f>
        <v>4.9000000000000004</v>
      </c>
      <c r="AO47" s="2">
        <f t="shared" si="21"/>
        <v>12608.10523115481</v>
      </c>
      <c r="AP47" s="2">
        <f t="shared" si="22"/>
        <v>985.52842498922473</v>
      </c>
      <c r="AQ47" s="8">
        <f t="shared" si="29"/>
        <v>11622.576806165585</v>
      </c>
      <c r="AR47" s="8">
        <f t="shared" si="30"/>
        <v>11862.576806165585</v>
      </c>
      <c r="AT47" s="2"/>
    </row>
    <row r="48" spans="1:46">
      <c r="A48">
        <f t="shared" si="17"/>
        <v>1884</v>
      </c>
      <c r="B48" s="171">
        <f t="shared" si="27"/>
        <v>493.53651395181754</v>
      </c>
      <c r="C48" s="9">
        <f t="shared" si="32"/>
        <v>76.099999999999994</v>
      </c>
      <c r="D48" s="11"/>
      <c r="E48" s="14">
        <f t="shared" si="28"/>
        <v>44.594599999999978</v>
      </c>
      <c r="F48" s="12">
        <v>0.97</v>
      </c>
      <c r="G48" s="11">
        <v>1.7</v>
      </c>
      <c r="H48" s="11">
        <v>0</v>
      </c>
      <c r="J48">
        <v>466</v>
      </c>
      <c r="P48" s="5">
        <f t="shared" si="31"/>
        <v>-0.95948236274081466</v>
      </c>
      <c r="Q48" s="9">
        <v>76.099999999999994</v>
      </c>
      <c r="R48" s="11"/>
      <c r="S48" s="11">
        <v>181.11523377569472</v>
      </c>
      <c r="T48" s="11">
        <v>80.599999999999994</v>
      </c>
      <c r="U48" s="11"/>
      <c r="V48" s="11">
        <f t="shared" si="33"/>
        <v>63.153258293837411</v>
      </c>
      <c r="W48" s="14">
        <v>13402.085331649178</v>
      </c>
      <c r="X48" s="14">
        <v>11082.862184252044</v>
      </c>
      <c r="Y48" s="11">
        <v>4975</v>
      </c>
      <c r="Z48" s="11">
        <v>0.42571149112579348</v>
      </c>
      <c r="AA48" s="14">
        <f t="shared" si="34"/>
        <v>2117.9146683508225</v>
      </c>
      <c r="AB48" s="14">
        <v>1489.126296462814</v>
      </c>
      <c r="AC48" s="11"/>
      <c r="AD48" s="9"/>
      <c r="AE48" s="2">
        <v>15520</v>
      </c>
      <c r="AF48" s="8">
        <v>240</v>
      </c>
      <c r="AG48" s="69">
        <v>1887.6853672643144</v>
      </c>
      <c r="AH48" s="69">
        <v>1060.3261520208264</v>
      </c>
      <c r="AI48" s="69">
        <f t="shared" si="16"/>
        <v>12571.988480714859</v>
      </c>
      <c r="AJ48" s="69">
        <f t="shared" si="25"/>
        <v>12331.988480714859</v>
      </c>
      <c r="AK48" s="69">
        <f t="shared" si="9"/>
        <v>0</v>
      </c>
      <c r="AL48" s="69">
        <f t="shared" si="20"/>
        <v>0</v>
      </c>
      <c r="AM48" s="2">
        <f t="shared" si="19"/>
        <v>13392.314632735686</v>
      </c>
      <c r="AN48" s="9">
        <f>'Aggregate Unemployment'!R59</f>
        <v>6.3</v>
      </c>
      <c r="AO48" s="2">
        <f t="shared" si="21"/>
        <v>12548.598810873338</v>
      </c>
      <c r="AP48" s="2">
        <f t="shared" si="22"/>
        <v>993.52560444351366</v>
      </c>
      <c r="AQ48" s="8">
        <f t="shared" si="29"/>
        <v>11555.073206429824</v>
      </c>
      <c r="AR48" s="8">
        <f t="shared" si="30"/>
        <v>11795.073206429824</v>
      </c>
      <c r="AT48" s="2"/>
    </row>
    <row r="49" spans="1:46">
      <c r="A49">
        <f t="shared" si="17"/>
        <v>1885</v>
      </c>
      <c r="B49" s="171">
        <f t="shared" si="27"/>
        <v>484.83456390400448</v>
      </c>
      <c r="C49" s="9">
        <f t="shared" si="32"/>
        <v>75.400000000000006</v>
      </c>
      <c r="D49" s="11"/>
      <c r="E49" s="14">
        <f t="shared" si="28"/>
        <v>44.184399999999982</v>
      </c>
      <c r="F49" s="12">
        <v>0.97</v>
      </c>
      <c r="G49" s="11">
        <v>1.7</v>
      </c>
      <c r="H49" s="11">
        <v>0</v>
      </c>
      <c r="J49">
        <v>452</v>
      </c>
      <c r="P49" s="5">
        <f t="shared" si="31"/>
        <v>-1.7631826221195439</v>
      </c>
      <c r="Q49" s="9">
        <v>75.400000000000006</v>
      </c>
      <c r="R49" s="11"/>
      <c r="S49" s="11">
        <v>179.53965383054657</v>
      </c>
      <c r="T49" s="11">
        <v>80.900000000000006</v>
      </c>
      <c r="U49" s="11"/>
      <c r="V49" s="11">
        <f t="shared" si="33"/>
        <v>63.388320049273545</v>
      </c>
      <c r="W49" s="14">
        <v>13568.897318219113</v>
      </c>
      <c r="X49" s="14">
        <v>11208.06614686084</v>
      </c>
      <c r="Y49" s="11">
        <v>4939</v>
      </c>
      <c r="Z49" s="11">
        <v>0.42743524636179125</v>
      </c>
      <c r="AA49" s="14">
        <f t="shared" si="34"/>
        <v>2111.102681780887</v>
      </c>
      <c r="AB49" s="14">
        <v>1481.8002812041152</v>
      </c>
      <c r="AC49" s="11"/>
      <c r="AD49" s="9"/>
      <c r="AE49" s="2">
        <v>15680</v>
      </c>
      <c r="AF49" s="8">
        <v>250</v>
      </c>
      <c r="AG49" s="69">
        <v>1903.0432491485121</v>
      </c>
      <c r="AH49" s="69">
        <v>1087.0903227865324</v>
      </c>
      <c r="AI49" s="69">
        <f t="shared" si="16"/>
        <v>12689.866428064955</v>
      </c>
      <c r="AJ49" s="69">
        <f t="shared" si="25"/>
        <v>12439.866428064955</v>
      </c>
      <c r="AK49" s="69">
        <f t="shared" si="9"/>
        <v>0</v>
      </c>
      <c r="AL49" s="69">
        <f t="shared" si="20"/>
        <v>0</v>
      </c>
      <c r="AM49" s="2">
        <f t="shared" si="19"/>
        <v>13526.956750851488</v>
      </c>
      <c r="AN49" s="9">
        <f>'Aggregate Unemployment'!R60</f>
        <v>8</v>
      </c>
      <c r="AO49" s="2">
        <f t="shared" si="21"/>
        <v>12444.800210783369</v>
      </c>
      <c r="AP49" s="2">
        <f t="shared" si="22"/>
        <v>1000.123096963609</v>
      </c>
      <c r="AQ49" s="8">
        <f t="shared" si="29"/>
        <v>11444.67711381976</v>
      </c>
      <c r="AR49" s="8">
        <f t="shared" si="30"/>
        <v>11694.67711381976</v>
      </c>
      <c r="AT49" s="2"/>
    </row>
    <row r="50" spans="1:46">
      <c r="A50">
        <f t="shared" si="17"/>
        <v>1886</v>
      </c>
      <c r="B50" s="171">
        <f t="shared" si="27"/>
        <v>486.61860856675025</v>
      </c>
      <c r="C50" s="9">
        <f t="shared" si="32"/>
        <v>74.900000000000006</v>
      </c>
      <c r="D50" s="11"/>
      <c r="E50" s="14">
        <f t="shared" si="28"/>
        <v>43.891399999999983</v>
      </c>
      <c r="F50" s="12">
        <v>0.97</v>
      </c>
      <c r="G50" s="11">
        <v>1.7</v>
      </c>
      <c r="H50" s="11">
        <v>0</v>
      </c>
      <c r="J50">
        <v>446</v>
      </c>
      <c r="P50" s="5">
        <f t="shared" si="31"/>
        <v>0.36796977682041643</v>
      </c>
      <c r="Q50" s="9">
        <v>74.900000000000006</v>
      </c>
      <c r="R50" s="11"/>
      <c r="S50" s="11">
        <v>177.96709831984788</v>
      </c>
      <c r="T50" s="11">
        <v>81.3</v>
      </c>
      <c r="U50" s="11"/>
      <c r="V50" s="11">
        <f t="shared" si="33"/>
        <v>63.701735723188357</v>
      </c>
      <c r="W50" s="14">
        <v>13734.545938161247</v>
      </c>
      <c r="X50" s="14">
        <v>11331.996971943825</v>
      </c>
      <c r="Y50" s="11">
        <v>4906</v>
      </c>
      <c r="Z50" s="11">
        <v>0.42915900159778902</v>
      </c>
      <c r="AA50" s="14">
        <f t="shared" si="34"/>
        <v>2105.4540618387528</v>
      </c>
      <c r="AB50" s="14">
        <v>1475.3058136536058</v>
      </c>
      <c r="AC50" s="11"/>
      <c r="AD50" s="9"/>
      <c r="AE50" s="2">
        <v>15840</v>
      </c>
      <c r="AF50" s="8">
        <v>260</v>
      </c>
      <c r="AG50" s="69">
        <v>1918.3394383394379</v>
      </c>
      <c r="AH50" s="69">
        <v>1114.3577760631315</v>
      </c>
      <c r="AI50" s="69">
        <f t="shared" si="16"/>
        <v>12807.302785597431</v>
      </c>
      <c r="AJ50" s="69">
        <f t="shared" si="25"/>
        <v>12547.302785597431</v>
      </c>
      <c r="AK50" s="69">
        <f t="shared" si="9"/>
        <v>0</v>
      </c>
      <c r="AL50" s="69">
        <f t="shared" si="20"/>
        <v>0</v>
      </c>
      <c r="AM50" s="2">
        <f t="shared" si="19"/>
        <v>13661.660561660563</v>
      </c>
      <c r="AN50" s="9">
        <f>'Aggregate Unemployment'!R61</f>
        <v>7.9</v>
      </c>
      <c r="AO50" s="2">
        <f t="shared" si="21"/>
        <v>12582.389377289379</v>
      </c>
      <c r="AP50" s="2">
        <f t="shared" si="22"/>
        <v>1026.3235117541444</v>
      </c>
      <c r="AQ50" s="8">
        <f t="shared" si="29"/>
        <v>11556.065865535234</v>
      </c>
      <c r="AR50" s="8">
        <f t="shared" si="30"/>
        <v>11816.065865535234</v>
      </c>
      <c r="AT50" s="2"/>
    </row>
    <row r="51" spans="1:46">
      <c r="A51">
        <f t="shared" si="17"/>
        <v>1887</v>
      </c>
      <c r="B51" s="171">
        <f t="shared" si="27"/>
        <v>497.94182943044547</v>
      </c>
      <c r="C51" s="9">
        <f t="shared" si="32"/>
        <v>75.3</v>
      </c>
      <c r="D51" s="11"/>
      <c r="E51" s="14">
        <f t="shared" si="28"/>
        <v>44.125799999999977</v>
      </c>
      <c r="F51" s="12">
        <v>0.97</v>
      </c>
      <c r="G51" s="11">
        <v>1.7</v>
      </c>
      <c r="H51" s="11">
        <v>0</v>
      </c>
      <c r="J51">
        <v>471</v>
      </c>
      <c r="P51" s="5">
        <f t="shared" si="31"/>
        <v>2.3269190007027731</v>
      </c>
      <c r="Q51" s="9">
        <v>75.3</v>
      </c>
      <c r="R51" s="11"/>
      <c r="S51" s="11">
        <v>179.054054841587</v>
      </c>
      <c r="T51" s="11">
        <v>82.2</v>
      </c>
      <c r="U51" s="11"/>
      <c r="V51" s="11">
        <f t="shared" si="33"/>
        <v>64.406920989496726</v>
      </c>
      <c r="W51" s="14">
        <v>13907.202450058297</v>
      </c>
      <c r="X51" s="14">
        <v>11461.392145088505</v>
      </c>
      <c r="Y51" s="11">
        <v>4857</v>
      </c>
      <c r="Z51" s="11">
        <v>0.4308827568337868</v>
      </c>
      <c r="AA51" s="14">
        <f t="shared" si="34"/>
        <v>2092.7975499417025</v>
      </c>
      <c r="AB51" s="14">
        <v>1463.9228623016033</v>
      </c>
      <c r="AC51" s="11"/>
      <c r="AD51" s="9"/>
      <c r="AE51" s="2">
        <v>16000</v>
      </c>
      <c r="AF51" s="8">
        <v>270</v>
      </c>
      <c r="AG51" s="69">
        <v>1933.5739348370923</v>
      </c>
      <c r="AH51" s="69">
        <v>1141.1110577727989</v>
      </c>
      <c r="AI51" s="69">
        <f t="shared" si="16"/>
        <v>12925.315007390109</v>
      </c>
      <c r="AJ51" s="69">
        <f t="shared" si="25"/>
        <v>12655.315007390109</v>
      </c>
      <c r="AK51" s="69">
        <f t="shared" si="9"/>
        <v>0</v>
      </c>
      <c r="AL51" s="69">
        <f t="shared" si="20"/>
        <v>0</v>
      </c>
      <c r="AM51" s="2">
        <f t="shared" ref="AM51:AM84" si="35">AE51-AF51-AG51</f>
        <v>13796.426065162908</v>
      </c>
      <c r="AN51" s="9">
        <f>'Aggregate Unemployment'!R62</f>
        <v>7.1</v>
      </c>
      <c r="AO51" s="2">
        <f t="shared" si="21"/>
        <v>12816.879814536342</v>
      </c>
      <c r="AP51" s="2">
        <f t="shared" si="22"/>
        <v>1060.0921726709294</v>
      </c>
      <c r="AQ51" s="8">
        <f t="shared" si="29"/>
        <v>11756.787641865412</v>
      </c>
      <c r="AR51" s="8">
        <f t="shared" si="30"/>
        <v>12026.787641865412</v>
      </c>
      <c r="AT51" s="2"/>
    </row>
    <row r="52" spans="1:46">
      <c r="A52">
        <f t="shared" si="17"/>
        <v>1888</v>
      </c>
      <c r="B52" s="171">
        <f t="shared" si="27"/>
        <v>516.80097207842425</v>
      </c>
      <c r="C52" s="9">
        <f t="shared" si="32"/>
        <v>76.400000000000006</v>
      </c>
      <c r="D52" s="11"/>
      <c r="E52" s="14">
        <f t="shared" si="28"/>
        <v>44.770399999999981</v>
      </c>
      <c r="F52" s="12">
        <v>0.97</v>
      </c>
      <c r="G52" s="11">
        <v>1.7</v>
      </c>
      <c r="H52" s="11">
        <v>0</v>
      </c>
      <c r="J52">
        <v>504</v>
      </c>
      <c r="P52" s="5">
        <f t="shared" si="31"/>
        <v>3.7874188375678699</v>
      </c>
      <c r="Q52" s="9">
        <v>76.400000000000006</v>
      </c>
      <c r="R52" s="11"/>
      <c r="S52" s="11">
        <v>181.22796788506525</v>
      </c>
      <c r="T52" s="11">
        <v>83.3</v>
      </c>
      <c r="U52" s="11"/>
      <c r="V52" s="11">
        <f t="shared" si="33"/>
        <v>65.268814092762497</v>
      </c>
      <c r="W52" s="14">
        <v>14083.056135552964</v>
      </c>
      <c r="X52" s="14">
        <v>11593.094962333582</v>
      </c>
      <c r="Y52" s="11">
        <v>4801</v>
      </c>
      <c r="Z52" s="11">
        <v>0.43260651206978457</v>
      </c>
      <c r="AA52" s="14">
        <f t="shared" si="34"/>
        <v>2076.9438644470356</v>
      </c>
      <c r="AB52" s="14">
        <v>1450.3377255999112</v>
      </c>
      <c r="AC52" s="11"/>
      <c r="AD52" s="9"/>
      <c r="AE52" s="2">
        <v>16160</v>
      </c>
      <c r="AF52" s="8">
        <v>270</v>
      </c>
      <c r="AG52" s="69">
        <v>1949.9739091318033</v>
      </c>
      <c r="AH52" s="69">
        <v>1166.5934029347036</v>
      </c>
      <c r="AI52" s="69">
        <f t="shared" si="16"/>
        <v>13043.432687933493</v>
      </c>
      <c r="AJ52" s="69">
        <f t="shared" si="25"/>
        <v>12773.432687933493</v>
      </c>
      <c r="AK52" s="69">
        <f t="shared" si="9"/>
        <v>0</v>
      </c>
      <c r="AL52" s="69">
        <f t="shared" si="20"/>
        <v>0</v>
      </c>
      <c r="AM52" s="2">
        <f t="shared" si="35"/>
        <v>13940.026090868196</v>
      </c>
      <c r="AN52" s="9">
        <f>'Aggregate Unemployment'!R63</f>
        <v>5.8</v>
      </c>
      <c r="AO52" s="2">
        <f t="shared" ref="AO52:AO83" si="36">(1-AN52/100)*AM52</f>
        <v>13131.50457759784</v>
      </c>
      <c r="AP52" s="2">
        <f t="shared" si="22"/>
        <v>1098.9309855644897</v>
      </c>
      <c r="AQ52" s="8">
        <f t="shared" si="29"/>
        <v>12032.57359203335</v>
      </c>
      <c r="AR52" s="8">
        <f t="shared" si="30"/>
        <v>12302.57359203335</v>
      </c>
      <c r="AT52" s="2"/>
    </row>
    <row r="53" spans="1:46">
      <c r="A53">
        <f t="shared" si="17"/>
        <v>1889</v>
      </c>
      <c r="B53" s="171">
        <f t="shared" si="27"/>
        <v>540.9889253190621</v>
      </c>
      <c r="C53" s="9">
        <f t="shared" si="32"/>
        <v>78</v>
      </c>
      <c r="D53" s="11"/>
      <c r="E53" s="14">
        <f t="shared" si="28"/>
        <v>45.707999999999977</v>
      </c>
      <c r="F53" s="12">
        <v>0.97</v>
      </c>
      <c r="G53" s="11">
        <v>1.7</v>
      </c>
      <c r="H53" s="11">
        <v>0</v>
      </c>
      <c r="J53">
        <v>558</v>
      </c>
      <c r="P53" s="5">
        <f t="shared" si="31"/>
        <v>4.680322705926983</v>
      </c>
      <c r="Q53" s="9">
        <v>78</v>
      </c>
      <c r="R53" s="11"/>
      <c r="S53" s="11">
        <v>184.10727149461695</v>
      </c>
      <c r="T53" s="11">
        <v>84.2</v>
      </c>
      <c r="U53" s="11"/>
      <c r="V53" s="11">
        <f t="shared" si="33"/>
        <v>65.973999359070859</v>
      </c>
      <c r="W53" s="14">
        <v>14263.890918426394</v>
      </c>
      <c r="X53" s="14">
        <v>11728.563258365513</v>
      </c>
      <c r="Y53" s="11">
        <v>4757</v>
      </c>
      <c r="Z53" s="11">
        <v>0.43433026730578228</v>
      </c>
      <c r="AA53" s="14">
        <f t="shared" si="34"/>
        <v>2066.1090815736061</v>
      </c>
      <c r="AB53" s="14">
        <v>1440.2893730920941</v>
      </c>
      <c r="AC53" s="11"/>
      <c r="AD53" s="9"/>
      <c r="AE53" s="2">
        <v>16330</v>
      </c>
      <c r="AF53" s="8">
        <v>270</v>
      </c>
      <c r="AG53" s="69">
        <v>1967.5331919542441</v>
      </c>
      <c r="AH53" s="69">
        <v>1193.6141765881475</v>
      </c>
      <c r="AI53" s="69">
        <f t="shared" si="16"/>
        <v>13168.852631457608</v>
      </c>
      <c r="AJ53" s="69">
        <f t="shared" si="25"/>
        <v>12898.852631457608</v>
      </c>
      <c r="AK53" s="69">
        <f t="shared" si="9"/>
        <v>0</v>
      </c>
      <c r="AL53" s="69">
        <f t="shared" si="20"/>
        <v>0</v>
      </c>
      <c r="AM53" s="2">
        <f t="shared" si="35"/>
        <v>14092.466808045756</v>
      </c>
      <c r="AN53" s="9">
        <f>'Aggregate Unemployment'!R64</f>
        <v>4.3</v>
      </c>
      <c r="AO53" s="2">
        <f t="shared" si="36"/>
        <v>13486.490735299787</v>
      </c>
      <c r="AP53" s="2">
        <f t="shared" si="22"/>
        <v>1142.2887669948559</v>
      </c>
      <c r="AQ53" s="8">
        <f t="shared" si="29"/>
        <v>12344.201968304931</v>
      </c>
      <c r="AR53" s="8">
        <f t="shared" si="30"/>
        <v>12614.201968304931</v>
      </c>
      <c r="AT53" s="2"/>
    </row>
    <row r="54" spans="1:46">
      <c r="A54">
        <f t="shared" si="17"/>
        <v>1890</v>
      </c>
      <c r="B54" s="171">
        <f t="shared" si="27"/>
        <v>566.40096237697048</v>
      </c>
      <c r="C54" s="9">
        <f t="shared" si="32"/>
        <v>80.7</v>
      </c>
      <c r="D54" s="11"/>
      <c r="E54" s="14">
        <f t="shared" si="28"/>
        <v>47.290199999999977</v>
      </c>
      <c r="F54" s="12">
        <v>0.97</v>
      </c>
      <c r="G54" s="11">
        <v>1.7</v>
      </c>
      <c r="H54" s="11">
        <v>0</v>
      </c>
      <c r="J54">
        <v>586</v>
      </c>
      <c r="P54" s="5">
        <f t="shared" si="31"/>
        <v>4.6973303645580131</v>
      </c>
      <c r="Q54" s="9">
        <v>80.7</v>
      </c>
      <c r="R54" s="11"/>
      <c r="S54" s="11">
        <v>186.09040156026239</v>
      </c>
      <c r="T54" s="11">
        <v>85</v>
      </c>
      <c r="U54" s="11"/>
      <c r="V54" s="11">
        <f t="shared" si="33"/>
        <v>66.60083070690051</v>
      </c>
      <c r="W54" s="14">
        <v>14432.697121647881</v>
      </c>
      <c r="X54" s="14">
        <v>11853.812672449523</v>
      </c>
      <c r="Y54" s="11">
        <v>4718</v>
      </c>
      <c r="Z54" s="11">
        <v>0.43605402254178005</v>
      </c>
      <c r="AA54" s="14">
        <f t="shared" si="34"/>
        <v>2057.3028783521181</v>
      </c>
      <c r="AB54" s="14">
        <v>1431.6787463015862</v>
      </c>
      <c r="AC54" s="11"/>
      <c r="AD54" s="9"/>
      <c r="AE54" s="2">
        <v>16490</v>
      </c>
      <c r="AF54" s="8">
        <v>270</v>
      </c>
      <c r="AG54" s="69">
        <v>1983.7994987468664</v>
      </c>
      <c r="AH54" s="69">
        <v>1220.7090825020241</v>
      </c>
      <c r="AI54" s="69">
        <f t="shared" si="16"/>
        <v>13285.491418751109</v>
      </c>
      <c r="AJ54" s="69">
        <f t="shared" si="25"/>
        <v>13015.491418751109</v>
      </c>
      <c r="AK54" s="69">
        <f t="shared" si="9"/>
        <v>0</v>
      </c>
      <c r="AL54" s="69">
        <f t="shared" si="20"/>
        <v>0</v>
      </c>
      <c r="AM54" s="2">
        <f t="shared" si="35"/>
        <v>14236.200501253134</v>
      </c>
      <c r="AN54" s="9">
        <f>'Aggregate Unemployment'!R65</f>
        <v>4</v>
      </c>
      <c r="AO54" s="2">
        <f t="shared" si="36"/>
        <v>13666.752481203008</v>
      </c>
      <c r="AP54" s="2">
        <f t="shared" si="22"/>
        <v>1171.8807192019431</v>
      </c>
      <c r="AQ54" s="8">
        <f t="shared" si="29"/>
        <v>12494.871762001065</v>
      </c>
      <c r="AR54" s="8">
        <f t="shared" si="30"/>
        <v>12764.871762001065</v>
      </c>
      <c r="AT54" s="2"/>
    </row>
    <row r="55" spans="1:46">
      <c r="A55">
        <f t="shared" si="17"/>
        <v>1891</v>
      </c>
      <c r="B55" s="171">
        <f t="shared" si="27"/>
        <v>573.50455819563024</v>
      </c>
      <c r="C55" s="9">
        <f t="shared" si="32"/>
        <v>81.8</v>
      </c>
      <c r="D55" s="11"/>
      <c r="E55" s="14">
        <f t="shared" si="28"/>
        <v>47.934799999999974</v>
      </c>
      <c r="F55" s="12">
        <v>0.97</v>
      </c>
      <c r="G55" s="11">
        <v>1.7</v>
      </c>
      <c r="H55" s="11">
        <v>6.0964658047272184E-2</v>
      </c>
      <c r="J55">
        <v>583</v>
      </c>
      <c r="P55" s="5">
        <f t="shared" si="31"/>
        <v>1.2541637974710795</v>
      </c>
      <c r="Q55" s="9">
        <v>81.8</v>
      </c>
      <c r="R55" s="11"/>
      <c r="S55" s="11">
        <v>187.17735808200155</v>
      </c>
      <c r="T55" s="11">
        <v>85.5</v>
      </c>
      <c r="U55" s="11"/>
      <c r="V55" s="11">
        <f t="shared" si="33"/>
        <v>66.99260029929404</v>
      </c>
      <c r="W55" s="14">
        <v>14611.2</v>
      </c>
      <c r="X55" s="14">
        <v>11986.7</v>
      </c>
      <c r="Y55" s="11">
        <v>4680</v>
      </c>
      <c r="Z55" s="11">
        <v>0.43777777777777782</v>
      </c>
      <c r="AA55" s="34">
        <f>993.5+475.8+579.5</f>
        <v>2048.8000000000002</v>
      </c>
      <c r="AB55" s="34">
        <v>1423.3</v>
      </c>
      <c r="AC55" s="11"/>
      <c r="AD55" s="9"/>
      <c r="AE55" s="2">
        <v>16660</v>
      </c>
      <c r="AF55" s="8">
        <v>280</v>
      </c>
      <c r="AG55" s="69">
        <v>2000</v>
      </c>
      <c r="AH55" s="69">
        <v>1250</v>
      </c>
      <c r="AI55" s="69">
        <f t="shared" si="16"/>
        <v>13410</v>
      </c>
      <c r="AJ55" s="69">
        <f t="shared" si="25"/>
        <v>13130</v>
      </c>
      <c r="AK55" s="69">
        <f t="shared" si="9"/>
        <v>0</v>
      </c>
      <c r="AL55" s="69">
        <f t="shared" si="20"/>
        <v>0</v>
      </c>
      <c r="AM55" s="2">
        <f t="shared" si="35"/>
        <v>14380</v>
      </c>
      <c r="AN55" s="9">
        <f>'Aggregate Unemployment'!R66</f>
        <v>4.9000000000000004</v>
      </c>
      <c r="AO55" s="2">
        <f t="shared" si="36"/>
        <v>13675.38</v>
      </c>
      <c r="AP55" s="2">
        <f t="shared" si="22"/>
        <v>1188.75</v>
      </c>
      <c r="AQ55" s="8">
        <f t="shared" si="29"/>
        <v>12486.63</v>
      </c>
      <c r="AR55" s="8">
        <f t="shared" si="30"/>
        <v>12766.63</v>
      </c>
      <c r="AT55" s="2"/>
    </row>
    <row r="56" spans="1:46">
      <c r="A56">
        <f t="shared" si="17"/>
        <v>1892</v>
      </c>
      <c r="B56" s="171">
        <f t="shared" si="27"/>
        <v>575.00709893110104</v>
      </c>
      <c r="C56" s="9">
        <f t="shared" si="32"/>
        <v>82.2</v>
      </c>
      <c r="D56" s="11"/>
      <c r="E56" s="14">
        <f t="shared" si="28"/>
        <v>48.169199999999975</v>
      </c>
      <c r="F56" s="12">
        <v>0.97</v>
      </c>
      <c r="G56" s="11">
        <v>1.7</v>
      </c>
      <c r="H56" s="11">
        <v>6.6065095722666889E-2</v>
      </c>
      <c r="J56">
        <v>573</v>
      </c>
      <c r="P56" s="5">
        <f t="shared" si="31"/>
        <v>0.26199281487808435</v>
      </c>
      <c r="Q56" s="9">
        <v>82.2</v>
      </c>
      <c r="R56" s="11"/>
      <c r="S56" s="11">
        <v>190.24744466938608</v>
      </c>
      <c r="T56" s="11">
        <v>86.2</v>
      </c>
      <c r="U56" s="11"/>
      <c r="V56" s="11">
        <f t="shared" si="33"/>
        <v>67.541077728644993</v>
      </c>
      <c r="W56" s="14">
        <v>14820.785259275915</v>
      </c>
      <c r="X56" s="14">
        <v>12141.76149960154</v>
      </c>
      <c r="Y56" s="11">
        <v>4634</v>
      </c>
      <c r="Z56" s="11">
        <v>0.43789700921969871</v>
      </c>
      <c r="AA56" s="14">
        <f t="shared" ref="AA56:AA64" si="37">Z56*Y56</f>
        <v>2029.2147407240839</v>
      </c>
      <c r="AB56" s="14">
        <v>1406.6980167683114</v>
      </c>
      <c r="AC56" s="11"/>
      <c r="AD56" s="9"/>
      <c r="AE56" s="2">
        <v>16850</v>
      </c>
      <c r="AF56" s="8">
        <v>280</v>
      </c>
      <c r="AG56" s="69">
        <v>2022.6405533860079</v>
      </c>
      <c r="AH56" s="69">
        <v>1278.8999302441416</v>
      </c>
      <c r="AI56" s="69">
        <f t="shared" si="16"/>
        <v>13548.45951636985</v>
      </c>
      <c r="AJ56" s="69">
        <f t="shared" si="25"/>
        <v>13268.45951636985</v>
      </c>
      <c r="AK56" s="69">
        <f t="shared" si="9"/>
        <v>0</v>
      </c>
      <c r="AL56" s="69">
        <f t="shared" si="20"/>
        <v>0</v>
      </c>
      <c r="AM56" s="2">
        <f t="shared" si="35"/>
        <v>14547.359446613991</v>
      </c>
      <c r="AN56" s="9">
        <f>'Aggregate Unemployment'!R67</f>
        <v>6.1</v>
      </c>
      <c r="AO56" s="2">
        <f t="shared" si="36"/>
        <v>13659.970520370538</v>
      </c>
      <c r="AP56" s="2">
        <f t="shared" si="22"/>
        <v>1200.8870344992483</v>
      </c>
      <c r="AQ56" s="8">
        <f t="shared" si="29"/>
        <v>12459.08348587129</v>
      </c>
      <c r="AR56" s="8">
        <f t="shared" si="30"/>
        <v>12739.08348587129</v>
      </c>
      <c r="AT56" s="2"/>
    </row>
    <row r="57" spans="1:46">
      <c r="A57">
        <f t="shared" si="17"/>
        <v>1893</v>
      </c>
      <c r="B57" s="171">
        <f t="shared" si="27"/>
        <v>570.18183804766704</v>
      </c>
      <c r="C57" s="9">
        <f t="shared" si="32"/>
        <v>82</v>
      </c>
      <c r="D57" s="11"/>
      <c r="E57" s="14">
        <f t="shared" si="28"/>
        <v>48.051999999999971</v>
      </c>
      <c r="F57" s="12">
        <v>0.97</v>
      </c>
      <c r="G57" s="11">
        <v>1.7</v>
      </c>
      <c r="H57" s="11">
        <v>0.27218805189428491</v>
      </c>
      <c r="J57">
        <v>571</v>
      </c>
      <c r="P57" s="5">
        <f t="shared" si="31"/>
        <v>-0.83916544550559991</v>
      </c>
      <c r="Q57" s="9">
        <v>82</v>
      </c>
      <c r="R57" s="11"/>
      <c r="S57" s="11">
        <v>192.2305747350315</v>
      </c>
      <c r="T57" s="11">
        <v>86.2</v>
      </c>
      <c r="U57" s="11"/>
      <c r="V57" s="11">
        <f t="shared" si="33"/>
        <v>67.541077728644993</v>
      </c>
      <c r="W57" s="14">
        <v>15032.059179271919</v>
      </c>
      <c r="X57" s="14">
        <v>12297.727151703137</v>
      </c>
      <c r="Y57" s="11">
        <v>4607</v>
      </c>
      <c r="Z57" s="11">
        <v>0.43801624066161959</v>
      </c>
      <c r="AA57" s="14">
        <f t="shared" si="37"/>
        <v>2017.9408207280815</v>
      </c>
      <c r="AB57" s="14">
        <v>1395.9032070924552</v>
      </c>
      <c r="AC57" s="11"/>
      <c r="AD57" s="9"/>
      <c r="AE57" s="2">
        <v>17050</v>
      </c>
      <c r="AF57" s="8">
        <v>290</v>
      </c>
      <c r="AG57" s="69">
        <v>2045.2682993773903</v>
      </c>
      <c r="AH57" s="69">
        <v>1311.1013418270179</v>
      </c>
      <c r="AI57" s="69">
        <f t="shared" si="16"/>
        <v>13693.630358795592</v>
      </c>
      <c r="AJ57" s="69">
        <f t="shared" si="25"/>
        <v>13403.630358795592</v>
      </c>
      <c r="AK57" s="69">
        <f t="shared" si="9"/>
        <v>0</v>
      </c>
      <c r="AL57" s="69">
        <f t="shared" si="20"/>
        <v>0</v>
      </c>
      <c r="AM57" s="2">
        <f t="shared" si="35"/>
        <v>14714.731700622609</v>
      </c>
      <c r="AN57" s="9">
        <f>'Aggregate Unemployment'!R68</f>
        <v>7.3</v>
      </c>
      <c r="AO57" s="2">
        <f t="shared" si="36"/>
        <v>13640.55628647716</v>
      </c>
      <c r="AP57" s="2">
        <f t="shared" si="22"/>
        <v>1215.3909438736464</v>
      </c>
      <c r="AQ57" s="8">
        <f t="shared" si="29"/>
        <v>12425.165342603514</v>
      </c>
      <c r="AR57" s="8">
        <f t="shared" si="30"/>
        <v>12715.165342603514</v>
      </c>
      <c r="AT57" s="2"/>
    </row>
    <row r="58" spans="1:46">
      <c r="A58">
        <f t="shared" si="17"/>
        <v>1894</v>
      </c>
      <c r="B58" s="171">
        <f t="shared" si="27"/>
        <v>584.07651668512892</v>
      </c>
      <c r="C58" s="9">
        <f t="shared" si="32"/>
        <v>82.6</v>
      </c>
      <c r="D58" s="11"/>
      <c r="E58" s="14">
        <f t="shared" si="28"/>
        <v>48.403599999999969</v>
      </c>
      <c r="F58" s="12">
        <v>0.97</v>
      </c>
      <c r="G58" s="11">
        <v>1.7</v>
      </c>
      <c r="H58" s="11">
        <v>8.3836207421166181E-2</v>
      </c>
      <c r="J58">
        <v>579</v>
      </c>
      <c r="P58" s="5">
        <f t="shared" si="31"/>
        <v>2.4368855179670419</v>
      </c>
      <c r="Q58" s="9">
        <v>82.6</v>
      </c>
      <c r="R58" s="11"/>
      <c r="S58" s="11">
        <v>196.38761784415522</v>
      </c>
      <c r="T58" s="11">
        <v>87.3</v>
      </c>
      <c r="U58" s="11"/>
      <c r="V58" s="11">
        <f t="shared" si="33"/>
        <v>68.40297083191075</v>
      </c>
      <c r="W58" s="14">
        <v>15229.396318516852</v>
      </c>
      <c r="X58" s="14">
        <v>12441.825807963518</v>
      </c>
      <c r="Y58" s="11">
        <v>4589</v>
      </c>
      <c r="Z58" s="11">
        <v>0.43813547210354048</v>
      </c>
      <c r="AA58" s="14">
        <f t="shared" si="37"/>
        <v>2010.6036814831473</v>
      </c>
      <c r="AB58" s="14">
        <v>1387.8591302062503</v>
      </c>
      <c r="AC58" s="11"/>
      <c r="AD58" s="9"/>
      <c r="AE58" s="2">
        <v>17240</v>
      </c>
      <c r="AF58" s="8">
        <v>290</v>
      </c>
      <c r="AG58" s="69">
        <v>2067.8832379741471</v>
      </c>
      <c r="AH58" s="69">
        <v>1342.4318238560845</v>
      </c>
      <c r="AI58" s="69">
        <f t="shared" si="16"/>
        <v>13829.684938169768</v>
      </c>
      <c r="AJ58" s="69">
        <f t="shared" si="25"/>
        <v>13539.684938169768</v>
      </c>
      <c r="AK58" s="69">
        <f t="shared" si="9"/>
        <v>0</v>
      </c>
      <c r="AL58" s="69">
        <f t="shared" si="20"/>
        <v>0</v>
      </c>
      <c r="AM58" s="2">
        <f t="shared" si="35"/>
        <v>14882.116762025853</v>
      </c>
      <c r="AN58" s="9">
        <f>'Aggregate Unemployment'!R69</f>
        <v>7</v>
      </c>
      <c r="AO58" s="2">
        <f t="shared" si="36"/>
        <v>13840.368588684043</v>
      </c>
      <c r="AP58" s="2">
        <f t="shared" si="22"/>
        <v>1248.46159618616</v>
      </c>
      <c r="AQ58" s="8">
        <f t="shared" si="29"/>
        <v>12591.906992497883</v>
      </c>
      <c r="AR58" s="8">
        <f t="shared" si="30"/>
        <v>12881.906992497883</v>
      </c>
      <c r="AT58" s="2"/>
    </row>
    <row r="59" spans="1:46">
      <c r="A59">
        <f t="shared" si="17"/>
        <v>1895</v>
      </c>
      <c r="B59" s="171">
        <f t="shared" si="27"/>
        <v>589.44817409787049</v>
      </c>
      <c r="C59" s="9">
        <f t="shared" si="32"/>
        <v>82.7</v>
      </c>
      <c r="D59" s="11"/>
      <c r="E59" s="14">
        <f t="shared" si="28"/>
        <v>48.462199999999974</v>
      </c>
      <c r="F59" s="12">
        <v>0.97</v>
      </c>
      <c r="G59" s="11">
        <v>1.7</v>
      </c>
      <c r="H59" s="11">
        <v>4.9838404143888619E-2</v>
      </c>
      <c r="J59">
        <v>592</v>
      </c>
      <c r="P59" s="5">
        <f t="shared" si="31"/>
        <v>0.9196838529355631</v>
      </c>
      <c r="Q59" s="9">
        <v>82.7</v>
      </c>
      <c r="R59" s="11"/>
      <c r="S59" s="11">
        <v>193.83213884501129</v>
      </c>
      <c r="T59" s="11">
        <v>88</v>
      </c>
      <c r="U59" s="11"/>
      <c r="V59" s="11">
        <f t="shared" si="33"/>
        <v>68.951448261261689</v>
      </c>
      <c r="W59" s="14">
        <v>15441.558551832695</v>
      </c>
      <c r="X59" s="14">
        <v>12597.569663258078</v>
      </c>
      <c r="Y59" s="11">
        <v>4560</v>
      </c>
      <c r="Z59" s="11">
        <v>0.43825470354546137</v>
      </c>
      <c r="AA59" s="14">
        <f t="shared" si="37"/>
        <v>1998.4414481673039</v>
      </c>
      <c r="AB59" s="14">
        <v>1376.5132269323751</v>
      </c>
      <c r="AC59" s="11"/>
      <c r="AD59" s="9"/>
      <c r="AE59" s="2">
        <v>17440</v>
      </c>
      <c r="AF59" s="8">
        <v>300</v>
      </c>
      <c r="AG59" s="69">
        <v>2090.4853691762783</v>
      </c>
      <c r="AH59" s="69">
        <v>1375.4317406332684</v>
      </c>
      <c r="AI59" s="69">
        <f t="shared" si="16"/>
        <v>13974.082890190453</v>
      </c>
      <c r="AJ59" s="69">
        <f t="shared" ref="AJ59:AJ74" si="38">AI59-AF59</f>
        <v>13674.082890190453</v>
      </c>
      <c r="AK59" s="69">
        <f t="shared" si="9"/>
        <v>0</v>
      </c>
      <c r="AL59" s="69">
        <f t="shared" si="20"/>
        <v>0</v>
      </c>
      <c r="AM59" s="2">
        <f t="shared" si="35"/>
        <v>15049.514630823722</v>
      </c>
      <c r="AN59" s="9">
        <f>'Aggregate Unemployment'!R70</f>
        <v>7.3</v>
      </c>
      <c r="AO59" s="2">
        <f t="shared" si="36"/>
        <v>13950.900062773591</v>
      </c>
      <c r="AP59" s="2">
        <f t="shared" si="22"/>
        <v>1275.0252235670396</v>
      </c>
      <c r="AQ59" s="8">
        <f t="shared" si="29"/>
        <v>12675.874839206552</v>
      </c>
      <c r="AR59" s="8">
        <f t="shared" si="30"/>
        <v>12975.874839206552</v>
      </c>
      <c r="AT59" s="2"/>
    </row>
    <row r="60" spans="1:46">
      <c r="A60">
        <f t="shared" si="17"/>
        <v>1896</v>
      </c>
      <c r="B60" s="171">
        <f t="shared" si="27"/>
        <v>611.30060124879719</v>
      </c>
      <c r="C60" s="9">
        <f t="shared" si="32"/>
        <v>83.8</v>
      </c>
      <c r="D60" s="11"/>
      <c r="E60" s="14">
        <f t="shared" si="28"/>
        <v>49.106799999999971</v>
      </c>
      <c r="F60" s="12">
        <v>0.97</v>
      </c>
      <c r="G60" s="11">
        <v>1.7</v>
      </c>
      <c r="H60" s="11">
        <v>3.0474676755217121E-2</v>
      </c>
      <c r="J60">
        <v>614</v>
      </c>
      <c r="P60" s="5">
        <f t="shared" si="31"/>
        <v>3.7072686134571597</v>
      </c>
      <c r="Q60" s="9">
        <v>83.8</v>
      </c>
      <c r="R60" s="11"/>
      <c r="S60" s="11"/>
      <c r="T60" s="11">
        <v>89.6</v>
      </c>
      <c r="U60" s="11"/>
      <c r="V60" s="11">
        <f>V59*T60/T59</f>
        <v>70.20511095692099</v>
      </c>
      <c r="W60" s="14">
        <v>15648.90558728731</v>
      </c>
      <c r="X60" s="14">
        <v>12748.907445638441</v>
      </c>
      <c r="Y60" s="11">
        <v>4542</v>
      </c>
      <c r="Z60" s="11">
        <v>0.43837393498738231</v>
      </c>
      <c r="AA60" s="14">
        <f t="shared" si="37"/>
        <v>1991.0944127126904</v>
      </c>
      <c r="AB60" s="14">
        <v>1368.5128052908033</v>
      </c>
      <c r="AC60" s="11"/>
      <c r="AD60" s="9"/>
      <c r="AE60" s="2">
        <v>17640</v>
      </c>
      <c r="AF60" s="8">
        <v>310</v>
      </c>
      <c r="AG60" s="69">
        <v>2113.0746929837842</v>
      </c>
      <c r="AH60" s="69">
        <v>1409.5050560869713</v>
      </c>
      <c r="AI60" s="69">
        <f t="shared" si="16"/>
        <v>14117.420250929245</v>
      </c>
      <c r="AJ60" s="69">
        <f t="shared" si="38"/>
        <v>13807.420250929245</v>
      </c>
      <c r="AK60" s="69">
        <f t="shared" si="9"/>
        <v>0</v>
      </c>
      <c r="AL60" s="69">
        <f t="shared" si="20"/>
        <v>0</v>
      </c>
      <c r="AM60" s="2">
        <f t="shared" si="35"/>
        <v>15216.925307016216</v>
      </c>
      <c r="AN60" s="9">
        <f>'Aggregate Unemployment'!R71</f>
        <v>6.1</v>
      </c>
      <c r="AO60" s="2">
        <f t="shared" si="36"/>
        <v>14288.692863288228</v>
      </c>
      <c r="AP60" s="2">
        <f t="shared" si="22"/>
        <v>1323.525247665666</v>
      </c>
      <c r="AQ60" s="8">
        <f t="shared" si="29"/>
        <v>12965.167615622562</v>
      </c>
      <c r="AR60" s="8">
        <f t="shared" si="30"/>
        <v>13275.167615622562</v>
      </c>
      <c r="AT60" s="2"/>
    </row>
    <row r="61" spans="1:46">
      <c r="A61">
        <f t="shared" si="17"/>
        <v>1897</v>
      </c>
      <c r="B61" s="171">
        <f t="shared" si="27"/>
        <v>628.37728221941791</v>
      </c>
      <c r="C61" s="9">
        <f t="shared" si="32"/>
        <v>85.2</v>
      </c>
      <c r="D61" s="11"/>
      <c r="E61" s="14">
        <f t="shared" si="28"/>
        <v>49.927199999999978</v>
      </c>
      <c r="F61" s="12">
        <v>0.97</v>
      </c>
      <c r="G61" s="11">
        <v>1.7</v>
      </c>
      <c r="H61" s="11">
        <v>8.7131034438677521E-2</v>
      </c>
      <c r="J61">
        <v>626</v>
      </c>
      <c r="P61" s="5">
        <f t="shared" si="31"/>
        <v>2.7934997832057746</v>
      </c>
      <c r="Q61" s="9">
        <v>85.2</v>
      </c>
      <c r="R61" s="11"/>
      <c r="S61" s="11"/>
      <c r="T61" s="11">
        <v>90.9</v>
      </c>
      <c r="U61" s="11"/>
      <c r="V61" s="11">
        <f t="shared" ref="V61:V77" si="39">V60*T61/T60</f>
        <v>71.223711897144184</v>
      </c>
      <c r="W61" s="14">
        <v>15853.625956075257</v>
      </c>
      <c r="X61" s="14">
        <v>12897.63607370819</v>
      </c>
      <c r="Y61" s="11">
        <v>4530</v>
      </c>
      <c r="Z61" s="11">
        <v>0.43849316642930319</v>
      </c>
      <c r="AA61" s="14">
        <f t="shared" si="37"/>
        <v>1986.3740439247435</v>
      </c>
      <c r="AB61" s="14">
        <v>1362.3355534046273</v>
      </c>
      <c r="AC61" s="11"/>
      <c r="AD61" s="9"/>
      <c r="AE61" s="2">
        <v>17840</v>
      </c>
      <c r="AF61" s="8">
        <v>310</v>
      </c>
      <c r="AG61" s="69">
        <v>2136.8701883974613</v>
      </c>
      <c r="AH61" s="69">
        <v>1443.1581844897205</v>
      </c>
      <c r="AI61" s="69">
        <f t="shared" si="16"/>
        <v>14259.971627112818</v>
      </c>
      <c r="AJ61" s="69">
        <f t="shared" si="38"/>
        <v>13949.971627112818</v>
      </c>
      <c r="AK61" s="69">
        <f t="shared" si="9"/>
        <v>0</v>
      </c>
      <c r="AL61" s="69">
        <f t="shared" si="20"/>
        <v>0</v>
      </c>
      <c r="AM61" s="2">
        <f t="shared" si="35"/>
        <v>15393.129811602539</v>
      </c>
      <c r="AN61" s="9">
        <f>'Aggregate Unemployment'!R72</f>
        <v>5.9</v>
      </c>
      <c r="AO61" s="2">
        <f t="shared" si="36"/>
        <v>14484.935152717988</v>
      </c>
      <c r="AP61" s="2">
        <f t="shared" si="22"/>
        <v>1358.011851604826</v>
      </c>
      <c r="AQ61" s="8">
        <f t="shared" si="29"/>
        <v>13126.923301113162</v>
      </c>
      <c r="AR61" s="8">
        <f t="shared" si="30"/>
        <v>13436.923301113162</v>
      </c>
      <c r="AT61" s="2"/>
    </row>
    <row r="62" spans="1:46">
      <c r="A62">
        <f t="shared" si="17"/>
        <v>1898</v>
      </c>
      <c r="B62" s="171">
        <f t="shared" si="27"/>
        <v>653.89921470921695</v>
      </c>
      <c r="C62" s="9">
        <f t="shared" si="32"/>
        <v>86.9</v>
      </c>
      <c r="D62" s="11"/>
      <c r="E62" s="14">
        <f t="shared" si="28"/>
        <v>50.92339999999998</v>
      </c>
      <c r="F62" s="12">
        <v>0.97</v>
      </c>
      <c r="G62" s="11">
        <v>1.7</v>
      </c>
      <c r="H62" s="11">
        <v>0.1260807875072156</v>
      </c>
      <c r="J62">
        <v>658</v>
      </c>
      <c r="P62" s="5">
        <f t="shared" si="31"/>
        <v>4.061561932929223</v>
      </c>
      <c r="Q62" s="9">
        <v>86.9</v>
      </c>
      <c r="R62" s="11"/>
      <c r="S62" s="11"/>
      <c r="T62" s="11">
        <v>92.3</v>
      </c>
      <c r="U62" s="11"/>
      <c r="V62" s="11">
        <f t="shared" si="39"/>
        <v>72.320666755846062</v>
      </c>
      <c r="W62" s="14">
        <v>16068.34918641781</v>
      </c>
      <c r="X62" s="14">
        <v>13054.024826724646</v>
      </c>
      <c r="Y62" s="11">
        <v>4518</v>
      </c>
      <c r="Z62" s="11">
        <v>0.43861239787122408</v>
      </c>
      <c r="AA62" s="14">
        <f t="shared" si="37"/>
        <v>1981.6508135821905</v>
      </c>
      <c r="AB62" s="14">
        <v>1356.1702823346384</v>
      </c>
      <c r="AC62" s="11"/>
      <c r="AD62" s="9"/>
      <c r="AE62" s="2">
        <v>18050</v>
      </c>
      <c r="AF62" s="8">
        <v>320</v>
      </c>
      <c r="AG62" s="69">
        <v>2160.6522023431116</v>
      </c>
      <c r="AH62" s="69">
        <v>1479.1526885976036</v>
      </c>
      <c r="AI62" s="69">
        <f t="shared" si="16"/>
        <v>14410.195109059285</v>
      </c>
      <c r="AJ62" s="69">
        <f t="shared" si="38"/>
        <v>14090.195109059285</v>
      </c>
      <c r="AK62" s="69">
        <f t="shared" si="9"/>
        <v>0</v>
      </c>
      <c r="AL62" s="69">
        <f t="shared" si="20"/>
        <v>0</v>
      </c>
      <c r="AM62" s="2">
        <f t="shared" si="35"/>
        <v>15569.347797656888</v>
      </c>
      <c r="AN62" s="9">
        <f>'Aggregate Unemployment'!R73</f>
        <v>4.9000000000000004</v>
      </c>
      <c r="AO62" s="2">
        <f t="shared" si="36"/>
        <v>14806.449755571701</v>
      </c>
      <c r="AP62" s="2">
        <f t="shared" si="22"/>
        <v>1406.6742068563217</v>
      </c>
      <c r="AQ62" s="8">
        <f t="shared" si="29"/>
        <v>13399.775548715379</v>
      </c>
      <c r="AR62" s="8">
        <f t="shared" si="30"/>
        <v>13719.775548715379</v>
      </c>
      <c r="AT62" s="2"/>
    </row>
    <row r="63" spans="1:46">
      <c r="A63">
        <f t="shared" si="17"/>
        <v>1899</v>
      </c>
      <c r="B63" s="171">
        <f t="shared" si="27"/>
        <v>677.71084035273987</v>
      </c>
      <c r="C63" s="9">
        <f t="shared" si="32"/>
        <v>88.4</v>
      </c>
      <c r="D63" s="11"/>
      <c r="E63" s="14">
        <f t="shared" si="28"/>
        <v>51.802399999999977</v>
      </c>
      <c r="F63" s="12">
        <v>0.97</v>
      </c>
      <c r="G63" s="11">
        <v>1.7</v>
      </c>
      <c r="H63" s="11">
        <v>2.0335833918317586E-2</v>
      </c>
      <c r="J63">
        <v>685</v>
      </c>
      <c r="P63" s="5">
        <f t="shared" si="31"/>
        <v>3.6414825263418891</v>
      </c>
      <c r="Q63" s="9">
        <v>88.4</v>
      </c>
      <c r="R63" s="11"/>
      <c r="S63" s="11"/>
      <c r="T63" s="11">
        <v>93.7</v>
      </c>
      <c r="U63" s="11"/>
      <c r="V63" s="11">
        <f t="shared" si="39"/>
        <v>73.417621614547954</v>
      </c>
      <c r="W63" s="14">
        <v>16284.830204832222</v>
      </c>
      <c r="X63" s="14">
        <v>13211.350572995014</v>
      </c>
      <c r="Y63" s="11">
        <v>4502</v>
      </c>
      <c r="Z63" s="11">
        <v>0.43873162931314497</v>
      </c>
      <c r="AA63" s="14">
        <f t="shared" si="37"/>
        <v>1975.1697951677786</v>
      </c>
      <c r="AB63" s="14">
        <v>1348.8185875303084</v>
      </c>
      <c r="AC63" s="11"/>
      <c r="AD63" s="9"/>
      <c r="AE63" s="2">
        <v>18260</v>
      </c>
      <c r="AF63" s="8">
        <v>340</v>
      </c>
      <c r="AG63" s="69">
        <v>2183.2024298933393</v>
      </c>
      <c r="AH63" s="69">
        <v>1516.6284095813389</v>
      </c>
      <c r="AI63" s="69">
        <f t="shared" si="16"/>
        <v>14560.169160525322</v>
      </c>
      <c r="AJ63" s="69">
        <f t="shared" si="38"/>
        <v>14220.169160525322</v>
      </c>
      <c r="AK63" s="69">
        <f t="shared" si="9"/>
        <v>0</v>
      </c>
      <c r="AL63" s="69">
        <f t="shared" si="20"/>
        <v>0</v>
      </c>
      <c r="AM63" s="2">
        <f t="shared" si="35"/>
        <v>15736.797570106661</v>
      </c>
      <c r="AN63" s="9">
        <f>'Aggregate Unemployment'!R74</f>
        <v>4.3</v>
      </c>
      <c r="AO63" s="2">
        <f t="shared" si="36"/>
        <v>15060.115274592074</v>
      </c>
      <c r="AP63" s="2">
        <f t="shared" si="22"/>
        <v>1451.4133879693418</v>
      </c>
      <c r="AQ63" s="8">
        <f t="shared" si="29"/>
        <v>13608.701886622732</v>
      </c>
      <c r="AR63" s="8">
        <f t="shared" si="30"/>
        <v>13948.701886622732</v>
      </c>
      <c r="AT63" s="2"/>
    </row>
    <row r="64" spans="1:46">
      <c r="A64">
        <f t="shared" si="17"/>
        <v>1900</v>
      </c>
      <c r="B64" s="171">
        <f t="shared" si="27"/>
        <v>706.65494654909776</v>
      </c>
      <c r="C64" s="9">
        <f t="shared" si="32"/>
        <v>91.2</v>
      </c>
      <c r="D64" s="11"/>
      <c r="E64" s="14">
        <f t="shared" si="28"/>
        <v>53.443199999999983</v>
      </c>
      <c r="F64" s="12">
        <v>0.97</v>
      </c>
      <c r="G64" s="11">
        <v>1.7</v>
      </c>
      <c r="H64" s="11">
        <v>2.4795807611044999E-2</v>
      </c>
      <c r="J64" s="58">
        <v>726</v>
      </c>
      <c r="K64" s="58"/>
      <c r="L64" s="58"/>
      <c r="M64" s="58"/>
      <c r="N64" s="58"/>
      <c r="O64" s="58"/>
      <c r="P64" s="5">
        <f t="shared" si="31"/>
        <v>4.2708636888990696</v>
      </c>
      <c r="Q64" s="9">
        <v>91.2</v>
      </c>
      <c r="R64" s="11"/>
      <c r="S64" s="11"/>
      <c r="T64" s="11">
        <v>94.6</v>
      </c>
      <c r="U64" s="11"/>
      <c r="V64" s="11">
        <f t="shared" si="39"/>
        <v>74.122806880856302</v>
      </c>
      <c r="W64" s="14">
        <v>16508.775503285611</v>
      </c>
      <c r="X64" s="14">
        <v>13374.23029938722</v>
      </c>
      <c r="Y64" s="11">
        <v>4469</v>
      </c>
      <c r="Z64" s="11">
        <v>0.43885086075506585</v>
      </c>
      <c r="AA64" s="14">
        <f t="shared" si="37"/>
        <v>1961.2244967143893</v>
      </c>
      <c r="AB64" s="14">
        <v>1336.3997891219417</v>
      </c>
      <c r="AC64" s="11"/>
      <c r="AD64" s="9"/>
      <c r="AE64" s="2">
        <v>18470</v>
      </c>
      <c r="AF64" s="8">
        <v>490</v>
      </c>
      <c r="AG64" s="69">
        <v>2189.9062674699044</v>
      </c>
      <c r="AH64" s="69">
        <v>1569.4636440209333</v>
      </c>
      <c r="AI64" s="69">
        <f t="shared" si="16"/>
        <v>14710.630088509162</v>
      </c>
      <c r="AJ64" s="69">
        <f t="shared" si="38"/>
        <v>14220.630088509162</v>
      </c>
      <c r="AK64" s="69">
        <f t="shared" si="9"/>
        <v>0</v>
      </c>
      <c r="AL64" s="69">
        <f t="shared" si="20"/>
        <v>0</v>
      </c>
      <c r="AM64" s="2">
        <f t="shared" si="35"/>
        <v>15790.093732530095</v>
      </c>
      <c r="AN64" s="9">
        <f>'Aggregate Unemployment'!R75</f>
        <v>4.3</v>
      </c>
      <c r="AO64" s="2">
        <f t="shared" si="36"/>
        <v>15111.119702031299</v>
      </c>
      <c r="AP64" s="2">
        <f t="shared" si="22"/>
        <v>1501.9767073280309</v>
      </c>
      <c r="AQ64" s="8">
        <f t="shared" si="29"/>
        <v>13609.142994703268</v>
      </c>
      <c r="AR64" s="8">
        <f t="shared" si="30"/>
        <v>14099.142994703268</v>
      </c>
      <c r="AT64" s="2"/>
    </row>
    <row r="65" spans="1:46">
      <c r="A65">
        <f t="shared" si="17"/>
        <v>1901</v>
      </c>
      <c r="B65" s="171">
        <f t="shared" si="27"/>
        <v>711.44927913338347</v>
      </c>
      <c r="C65" s="9">
        <f t="shared" si="32"/>
        <v>92.2</v>
      </c>
      <c r="D65" s="11"/>
      <c r="E65" s="14">
        <f t="shared" si="28"/>
        <v>54.029199999999989</v>
      </c>
      <c r="F65" s="12">
        <v>0.97</v>
      </c>
      <c r="G65" s="11">
        <v>1.7</v>
      </c>
      <c r="H65" s="11">
        <v>3.3199372925742571E-2</v>
      </c>
      <c r="J65" s="58">
        <v>719</v>
      </c>
      <c r="K65" s="58"/>
      <c r="L65" s="58"/>
      <c r="M65" s="58"/>
      <c r="N65" s="58"/>
      <c r="O65" s="58"/>
      <c r="P65" s="5">
        <f t="shared" si="31"/>
        <v>0.67845454244657333</v>
      </c>
      <c r="Q65" s="9">
        <v>92.2</v>
      </c>
      <c r="R65" s="11"/>
      <c r="S65" s="11"/>
      <c r="T65" s="11">
        <v>95.6</v>
      </c>
      <c r="U65" s="11"/>
      <c r="V65" s="11">
        <f t="shared" si="39"/>
        <v>74.906346065643362</v>
      </c>
      <c r="W65" s="14">
        <v>16727.900000000001</v>
      </c>
      <c r="X65" s="14">
        <v>13532.7</v>
      </c>
      <c r="Y65" s="11">
        <v>4447</v>
      </c>
      <c r="Z65" s="11">
        <v>0.43897009219698674</v>
      </c>
      <c r="AA65" s="34">
        <f>923.8+450.1+578.2</f>
        <v>1952.1000000000001</v>
      </c>
      <c r="AB65" s="34">
        <v>1327.3</v>
      </c>
      <c r="AC65" s="11"/>
      <c r="AD65" s="9"/>
      <c r="AE65" s="2">
        <v>18680</v>
      </c>
      <c r="AF65" s="8">
        <v>530</v>
      </c>
      <c r="AG65" s="69">
        <v>2210</v>
      </c>
      <c r="AH65" s="69">
        <v>1610</v>
      </c>
      <c r="AI65" s="69">
        <f t="shared" si="16"/>
        <v>14860</v>
      </c>
      <c r="AJ65" s="69">
        <f t="shared" si="38"/>
        <v>14330</v>
      </c>
      <c r="AK65" s="69">
        <f t="shared" si="9"/>
        <v>0</v>
      </c>
      <c r="AL65" s="69">
        <f t="shared" si="20"/>
        <v>0</v>
      </c>
      <c r="AM65" s="2">
        <f t="shared" si="35"/>
        <v>15940</v>
      </c>
      <c r="AN65" s="9">
        <f>'Aggregate Unemployment'!R76</f>
        <v>5.7</v>
      </c>
      <c r="AO65" s="2">
        <f t="shared" si="36"/>
        <v>15031.42</v>
      </c>
      <c r="AP65" s="2">
        <f t="shared" si="22"/>
        <v>1518.2300000000014</v>
      </c>
      <c r="AQ65" s="8">
        <f t="shared" si="29"/>
        <v>13513.189999999999</v>
      </c>
      <c r="AR65" s="8">
        <f t="shared" si="30"/>
        <v>14043.189999999999</v>
      </c>
      <c r="AT65" s="2"/>
    </row>
    <row r="66" spans="1:46">
      <c r="A66">
        <f t="shared" si="17"/>
        <v>1902</v>
      </c>
      <c r="B66" s="171">
        <f t="shared" si="27"/>
        <v>714.66336921542859</v>
      </c>
      <c r="C66" s="9">
        <f t="shared" si="32"/>
        <v>92.3</v>
      </c>
      <c r="D66" s="11"/>
      <c r="E66" s="14">
        <f t="shared" si="28"/>
        <v>54.087799999999987</v>
      </c>
      <c r="F66" s="12">
        <v>0.97</v>
      </c>
      <c r="G66" s="11">
        <v>1.7</v>
      </c>
      <c r="H66" s="11">
        <v>2.7478474286629594E-2</v>
      </c>
      <c r="J66" s="58">
        <v>705</v>
      </c>
      <c r="K66" s="58"/>
      <c r="L66" s="58"/>
      <c r="M66" s="58"/>
      <c r="N66" s="58"/>
      <c r="O66" s="58"/>
      <c r="P66" s="5">
        <f t="shared" si="31"/>
        <v>0.45176658074068143</v>
      </c>
      <c r="Q66" s="9">
        <v>92.3</v>
      </c>
      <c r="R66" s="11"/>
      <c r="S66" s="11"/>
      <c r="T66" s="11">
        <v>96.5</v>
      </c>
      <c r="U66" s="11"/>
      <c r="V66" s="11">
        <f t="shared" si="39"/>
        <v>75.611531331951724</v>
      </c>
      <c r="W66" s="14">
        <v>16904.953947071052</v>
      </c>
      <c r="X66" s="14">
        <v>13645.524088586402</v>
      </c>
      <c r="Y66" s="11">
        <v>4435</v>
      </c>
      <c r="Z66" s="11">
        <v>0.43631252602682014</v>
      </c>
      <c r="AA66" s="14">
        <f t="shared" ref="AA66:AA74" si="40">Z66*Y66</f>
        <v>1935.0460529289473</v>
      </c>
      <c r="AB66" s="14">
        <v>1311.6518870018472</v>
      </c>
      <c r="AC66" s="11"/>
      <c r="AD66" s="9"/>
      <c r="AE66" s="2">
        <v>18840</v>
      </c>
      <c r="AF66" s="8">
        <v>500</v>
      </c>
      <c r="AG66" s="69">
        <v>2235.5163350270177</v>
      </c>
      <c r="AH66" s="69">
        <v>1647.3076893847337</v>
      </c>
      <c r="AI66" s="69">
        <f t="shared" si="16"/>
        <v>14957.175975588249</v>
      </c>
      <c r="AJ66" s="69">
        <f t="shared" si="38"/>
        <v>14457.175975588249</v>
      </c>
      <c r="AK66" s="69">
        <f t="shared" si="9"/>
        <v>0</v>
      </c>
      <c r="AL66" s="69">
        <f t="shared" si="20"/>
        <v>0</v>
      </c>
      <c r="AM66" s="2">
        <f t="shared" si="35"/>
        <v>16104.483664972982</v>
      </c>
      <c r="AN66" s="9">
        <f>'Aggregate Unemployment'!R77</f>
        <v>6</v>
      </c>
      <c r="AO66" s="2">
        <f t="shared" si="36"/>
        <v>15138.214645074602</v>
      </c>
      <c r="AP66" s="2">
        <f t="shared" si="22"/>
        <v>1548.4692280216495</v>
      </c>
      <c r="AQ66" s="8">
        <f t="shared" si="29"/>
        <v>13589.745417052953</v>
      </c>
      <c r="AR66" s="8">
        <f t="shared" si="30"/>
        <v>14089.745417052953</v>
      </c>
      <c r="AT66" s="2"/>
    </row>
    <row r="67" spans="1:46">
      <c r="A67">
        <f t="shared" si="17"/>
        <v>1903</v>
      </c>
      <c r="B67" s="171">
        <f t="shared" si="27"/>
        <v>718.94033311894918</v>
      </c>
      <c r="C67" s="9">
        <f t="shared" si="32"/>
        <v>92.7</v>
      </c>
      <c r="D67" s="11"/>
      <c r="E67" s="14">
        <f t="shared" si="28"/>
        <v>54.322199999999988</v>
      </c>
      <c r="F67" s="12">
        <v>0.97</v>
      </c>
      <c r="G67" s="11">
        <v>1.7</v>
      </c>
      <c r="H67" s="11">
        <v>1.8464916972692896E-2</v>
      </c>
      <c r="J67" s="58">
        <v>706</v>
      </c>
      <c r="K67" s="58"/>
      <c r="L67" s="58"/>
      <c r="M67" s="58"/>
      <c r="N67" s="58"/>
      <c r="O67" s="58"/>
      <c r="P67" s="5">
        <f t="shared" si="31"/>
        <v>0.59845853135244909</v>
      </c>
      <c r="Q67" s="9">
        <v>92.7</v>
      </c>
      <c r="R67" s="11"/>
      <c r="S67" s="11"/>
      <c r="T67" s="11">
        <v>97.6</v>
      </c>
      <c r="U67" s="11"/>
      <c r="V67" s="11">
        <f t="shared" si="39"/>
        <v>76.473424435217481</v>
      </c>
      <c r="W67" s="14">
        <v>17094.112387353303</v>
      </c>
      <c r="X67" s="14">
        <v>13767.460024691385</v>
      </c>
      <c r="Y67" s="11">
        <v>4418</v>
      </c>
      <c r="Z67" s="11">
        <v>0.43365495985665353</v>
      </c>
      <c r="AA67" s="14">
        <f t="shared" si="40"/>
        <v>1915.8876126466953</v>
      </c>
      <c r="AB67" s="14">
        <v>1294.6531032649557</v>
      </c>
      <c r="AC67" s="11"/>
      <c r="AD67" s="9"/>
      <c r="AE67" s="2">
        <v>19010</v>
      </c>
      <c r="AF67" s="8">
        <v>420</v>
      </c>
      <c r="AG67" s="69">
        <v>2268.4033774462991</v>
      </c>
      <c r="AH67" s="69">
        <v>1679.4834945973594</v>
      </c>
      <c r="AI67" s="69">
        <f t="shared" si="16"/>
        <v>15062.113127956341</v>
      </c>
      <c r="AJ67" s="69">
        <f t="shared" si="38"/>
        <v>14642.113127956341</v>
      </c>
      <c r="AK67" s="69">
        <f t="shared" si="9"/>
        <v>0</v>
      </c>
      <c r="AL67" s="69">
        <f t="shared" si="20"/>
        <v>0</v>
      </c>
      <c r="AM67" s="2">
        <f t="shared" si="35"/>
        <v>16321.596622553701</v>
      </c>
      <c r="AN67" s="9">
        <f>'Aggregate Unemployment'!R78</f>
        <v>6.5</v>
      </c>
      <c r="AO67" s="2">
        <f t="shared" si="36"/>
        <v>15260.692842087712</v>
      </c>
      <c r="AP67" s="2">
        <f t="shared" si="22"/>
        <v>1570.3170674485318</v>
      </c>
      <c r="AQ67" s="8">
        <f t="shared" si="29"/>
        <v>13690.37577463918</v>
      </c>
      <c r="AR67" s="8">
        <f t="shared" si="30"/>
        <v>14110.37577463918</v>
      </c>
      <c r="AT67" s="2"/>
    </row>
    <row r="68" spans="1:46">
      <c r="A68">
        <f t="shared" si="17"/>
        <v>1904</v>
      </c>
      <c r="B68" s="171">
        <f t="shared" si="27"/>
        <v>713.44549261938596</v>
      </c>
      <c r="C68" s="9">
        <f t="shared" si="32"/>
        <v>92.8</v>
      </c>
      <c r="D68" s="11"/>
      <c r="E68" s="14">
        <f t="shared" si="28"/>
        <v>54.380799999999986</v>
      </c>
      <c r="F68" s="12">
        <v>0.97</v>
      </c>
      <c r="G68" s="11">
        <v>1.7</v>
      </c>
      <c r="H68" s="11">
        <v>1.1708930329785408E-2</v>
      </c>
      <c r="J68" s="58">
        <v>686</v>
      </c>
      <c r="K68" s="58"/>
      <c r="L68" s="58"/>
      <c r="M68" s="58"/>
      <c r="N68" s="58"/>
      <c r="O68" s="58"/>
      <c r="P68" s="5">
        <f t="shared" si="31"/>
        <v>-0.76429715324569258</v>
      </c>
      <c r="Q68" s="9">
        <v>92.8</v>
      </c>
      <c r="R68" s="11"/>
      <c r="S68" s="11"/>
      <c r="T68" s="11">
        <v>98.1</v>
      </c>
      <c r="U68" s="11"/>
      <c r="V68" s="11">
        <f t="shared" si="39"/>
        <v>76.865194027611011</v>
      </c>
      <c r="W68" s="14">
        <v>17280.163488629965</v>
      </c>
      <c r="X68" s="14">
        <v>13886.218361253676</v>
      </c>
      <c r="Y68" s="11">
        <v>4408</v>
      </c>
      <c r="Z68" s="11">
        <v>0.43099739368648693</v>
      </c>
      <c r="AA68" s="14">
        <f t="shared" si="40"/>
        <v>1899.8365113700345</v>
      </c>
      <c r="AB68" s="14">
        <v>1279.8278299495444</v>
      </c>
      <c r="AC68" s="11"/>
      <c r="AD68" s="9"/>
      <c r="AE68" s="2">
        <v>19180</v>
      </c>
      <c r="AF68" s="8">
        <v>410</v>
      </c>
      <c r="AG68" s="69">
        <v>2292.8046588032312</v>
      </c>
      <c r="AH68" s="69">
        <v>1721.1491499935482</v>
      </c>
      <c r="AI68" s="69">
        <f t="shared" si="16"/>
        <v>15166.046191203221</v>
      </c>
      <c r="AJ68" s="69">
        <f t="shared" si="38"/>
        <v>14756.046191203221</v>
      </c>
      <c r="AK68" s="69">
        <f t="shared" si="9"/>
        <v>0</v>
      </c>
      <c r="AL68" s="69">
        <f t="shared" si="20"/>
        <v>0</v>
      </c>
      <c r="AM68" s="2">
        <f t="shared" si="35"/>
        <v>16477.19534119677</v>
      </c>
      <c r="AN68" s="9">
        <f>'Aggregate Unemployment'!R79</f>
        <v>8</v>
      </c>
      <c r="AO68" s="2">
        <f t="shared" si="36"/>
        <v>15159.019713901029</v>
      </c>
      <c r="AP68" s="2">
        <f t="shared" si="22"/>
        <v>1583.457217994066</v>
      </c>
      <c r="AQ68" s="8">
        <f t="shared" si="29"/>
        <v>13575.562495906963</v>
      </c>
      <c r="AR68" s="8">
        <f t="shared" si="30"/>
        <v>13985.562495906963</v>
      </c>
      <c r="AT68" s="2"/>
    </row>
    <row r="69" spans="1:46">
      <c r="A69">
        <f t="shared" si="17"/>
        <v>1905</v>
      </c>
      <c r="B69" s="171">
        <f t="shared" ref="B69:B74" si="41">E69*F69*(52-G69-H69)/52*(AR69*1000)/1000000</f>
        <v>726.61144794441554</v>
      </c>
      <c r="C69" s="9">
        <f t="shared" si="32"/>
        <v>93.4</v>
      </c>
      <c r="D69" s="11"/>
      <c r="E69" s="14">
        <f t="shared" ref="E69:E74" si="42">E70*C69/C70</f>
        <v>54.732399999999998</v>
      </c>
      <c r="F69" s="12">
        <v>0.97</v>
      </c>
      <c r="G69" s="11">
        <v>1.7</v>
      </c>
      <c r="H69" s="11">
        <v>1.8687191987795167E-2</v>
      </c>
      <c r="J69" s="58">
        <v>700</v>
      </c>
      <c r="K69" s="58"/>
      <c r="L69" s="58"/>
      <c r="M69" s="58"/>
      <c r="N69" s="58"/>
      <c r="O69" s="58"/>
      <c r="P69" s="5">
        <f t="shared" si="31"/>
        <v>1.8454045139021531</v>
      </c>
      <c r="Q69" s="9">
        <v>93.4</v>
      </c>
      <c r="R69" s="11"/>
      <c r="S69" s="11"/>
      <c r="T69" s="11">
        <v>98.8</v>
      </c>
      <c r="U69" s="11"/>
      <c r="V69" s="11">
        <f t="shared" si="39"/>
        <v>77.41367145696195</v>
      </c>
      <c r="W69" s="14">
        <v>17465.733098755707</v>
      </c>
      <c r="X69" s="14">
        <v>14003.921257125528</v>
      </c>
      <c r="Y69" s="11">
        <v>4399</v>
      </c>
      <c r="Z69" s="11">
        <v>0.42833982751632033</v>
      </c>
      <c r="AA69" s="14">
        <f t="shared" si="40"/>
        <v>1884.2669012442932</v>
      </c>
      <c r="AB69" s="14">
        <v>1265.3931368327283</v>
      </c>
      <c r="AC69" s="11"/>
      <c r="AD69" s="9"/>
      <c r="AE69" s="2">
        <v>19350</v>
      </c>
      <c r="AF69" s="8">
        <v>400</v>
      </c>
      <c r="AG69" s="69">
        <v>2317.2526841933368</v>
      </c>
      <c r="AH69" s="69">
        <v>1763.4329218484063</v>
      </c>
      <c r="AI69" s="69">
        <f t="shared" si="16"/>
        <v>15269.314393958257</v>
      </c>
      <c r="AJ69" s="69">
        <f t="shared" si="38"/>
        <v>14869.314393958257</v>
      </c>
      <c r="AK69" s="69">
        <f t="shared" ref="AK69:AK83" si="43">AI69-AB69-X69</f>
        <v>0</v>
      </c>
      <c r="AL69" s="69">
        <f t="shared" si="20"/>
        <v>0</v>
      </c>
      <c r="AM69" s="2">
        <f t="shared" si="35"/>
        <v>16632.747315806664</v>
      </c>
      <c r="AN69" s="9">
        <f>'Aggregate Unemployment'!R80</f>
        <v>7.5</v>
      </c>
      <c r="AO69" s="2">
        <f t="shared" si="36"/>
        <v>15385.291267121165</v>
      </c>
      <c r="AP69" s="2">
        <f t="shared" si="22"/>
        <v>1631.1754527097764</v>
      </c>
      <c r="AQ69" s="8">
        <f t="shared" ref="AQ69:AQ84" si="44">(1-AN69/100)*AJ69</f>
        <v>13754.115814411389</v>
      </c>
      <c r="AR69" s="8">
        <f t="shared" ref="AR69:AR100" si="45">AQ69+AF69</f>
        <v>14154.115814411389</v>
      </c>
      <c r="AT69" s="2"/>
    </row>
    <row r="70" spans="1:46">
      <c r="A70">
        <f t="shared" si="17"/>
        <v>1906</v>
      </c>
      <c r="B70" s="171">
        <f t="shared" si="41"/>
        <v>752.43956505693268</v>
      </c>
      <c r="C70" s="9">
        <f t="shared" si="32"/>
        <v>94.6</v>
      </c>
      <c r="D70" s="11"/>
      <c r="E70" s="14">
        <f t="shared" si="42"/>
        <v>55.435599999999994</v>
      </c>
      <c r="F70" s="12">
        <v>0.97</v>
      </c>
      <c r="G70" s="11">
        <v>1.7</v>
      </c>
      <c r="H70" s="11">
        <v>2.3296742309946633E-2</v>
      </c>
      <c r="J70" s="58">
        <v>732</v>
      </c>
      <c r="K70" s="58"/>
      <c r="L70" s="58"/>
      <c r="M70" s="58"/>
      <c r="N70" s="58"/>
      <c r="O70" s="58"/>
      <c r="P70" s="5">
        <f t="shared" ref="P70:P84" si="46">100*B70/B69-100</f>
        <v>3.5545981536053262</v>
      </c>
      <c r="Q70" s="9">
        <v>94.6</v>
      </c>
      <c r="R70" s="11"/>
      <c r="S70" s="11"/>
      <c r="T70" s="11">
        <v>100</v>
      </c>
      <c r="U70" s="11"/>
      <c r="V70" s="11">
        <f t="shared" si="39"/>
        <v>78.353918478706433</v>
      </c>
      <c r="W70" s="14">
        <v>17647.849414599616</v>
      </c>
      <c r="X70" s="14">
        <v>14118.193882724385</v>
      </c>
      <c r="Y70" s="11">
        <v>4398</v>
      </c>
      <c r="Z70" s="11">
        <v>0.42568226134615372</v>
      </c>
      <c r="AA70" s="14">
        <f t="shared" si="40"/>
        <v>1872.150585400384</v>
      </c>
      <c r="AB70" s="14">
        <v>1253.3355109501231</v>
      </c>
      <c r="AC70" s="11"/>
      <c r="AD70" s="9"/>
      <c r="AE70" s="2">
        <v>19520</v>
      </c>
      <c r="AF70" s="8">
        <v>390</v>
      </c>
      <c r="AG70" s="69">
        <v>2341.747453616616</v>
      </c>
      <c r="AH70" s="69">
        <v>1806.7231527088766</v>
      </c>
      <c r="AI70" s="69">
        <f t="shared" ref="AI70:AI84" si="47">X70+AB70</f>
        <v>15371.529393674507</v>
      </c>
      <c r="AJ70" s="69">
        <f t="shared" si="38"/>
        <v>14981.529393674507</v>
      </c>
      <c r="AK70" s="69">
        <f t="shared" si="43"/>
        <v>0</v>
      </c>
      <c r="AL70" s="69">
        <f t="shared" si="20"/>
        <v>0</v>
      </c>
      <c r="AM70" s="2">
        <f t="shared" si="35"/>
        <v>16788.252546383384</v>
      </c>
      <c r="AN70" s="9">
        <f>'Aggregate Unemployment'!R81</f>
        <v>6</v>
      </c>
      <c r="AO70" s="2">
        <f t="shared" si="36"/>
        <v>15780.95739360038</v>
      </c>
      <c r="AP70" s="2">
        <f t="shared" si="22"/>
        <v>1698.3197635463439</v>
      </c>
      <c r="AQ70" s="8">
        <f t="shared" si="44"/>
        <v>14082.637630054036</v>
      </c>
      <c r="AR70" s="8">
        <f t="shared" si="45"/>
        <v>14472.637630054036</v>
      </c>
      <c r="AT70" s="2"/>
    </row>
    <row r="71" spans="1:46">
      <c r="A71">
        <f t="shared" ref="A71:A84" si="48">A70+1</f>
        <v>1907</v>
      </c>
      <c r="B71" s="171">
        <f t="shared" si="41"/>
        <v>781.53984043379523</v>
      </c>
      <c r="C71" s="9">
        <f t="shared" si="32"/>
        <v>96.7</v>
      </c>
      <c r="D71" s="11"/>
      <c r="E71" s="14">
        <f t="shared" si="42"/>
        <v>56.666200000000003</v>
      </c>
      <c r="F71" s="12">
        <v>0.97</v>
      </c>
      <c r="G71" s="11">
        <v>1.7</v>
      </c>
      <c r="H71" s="11">
        <v>1.6299758302750059E-2</v>
      </c>
      <c r="J71" s="58">
        <v>779</v>
      </c>
      <c r="K71" s="58"/>
      <c r="L71" s="58"/>
      <c r="M71" s="58"/>
      <c r="N71" s="58"/>
      <c r="O71" s="58"/>
      <c r="P71" s="5">
        <f t="shared" si="46"/>
        <v>3.8674568335146802</v>
      </c>
      <c r="Q71" s="9">
        <v>96.7</v>
      </c>
      <c r="R71" s="11"/>
      <c r="S71" s="11"/>
      <c r="T71" s="11">
        <v>100.9</v>
      </c>
      <c r="U71" s="11"/>
      <c r="V71" s="11">
        <f t="shared" si="39"/>
        <v>79.059103745014795</v>
      </c>
      <c r="W71" s="14">
        <v>17833.767637567769</v>
      </c>
      <c r="X71" s="14">
        <v>14234.845949052931</v>
      </c>
      <c r="Y71" s="11">
        <v>4388</v>
      </c>
      <c r="Z71" s="11">
        <v>0.42302469517598712</v>
      </c>
      <c r="AA71" s="14">
        <f t="shared" si="40"/>
        <v>1856.2323624322314</v>
      </c>
      <c r="AB71" s="14">
        <v>1238.791361441198</v>
      </c>
      <c r="AC71" s="11"/>
      <c r="AD71" s="9"/>
      <c r="AE71" s="2">
        <v>19690</v>
      </c>
      <c r="AF71" s="8">
        <v>380</v>
      </c>
      <c r="AG71" s="69">
        <v>2366.2889670730688</v>
      </c>
      <c r="AH71" s="69">
        <v>1850.0737224328027</v>
      </c>
      <c r="AI71" s="69">
        <f t="shared" si="47"/>
        <v>15473.637310494129</v>
      </c>
      <c r="AJ71" s="69">
        <f t="shared" si="38"/>
        <v>15093.637310494129</v>
      </c>
      <c r="AK71" s="69">
        <f t="shared" si="43"/>
        <v>0</v>
      </c>
      <c r="AL71" s="69">
        <f t="shared" si="20"/>
        <v>0</v>
      </c>
      <c r="AM71" s="2">
        <f t="shared" si="35"/>
        <v>16943.711032926931</v>
      </c>
      <c r="AN71" s="9">
        <f>'Aggregate Unemployment'!R82</f>
        <v>5.0999999999999996</v>
      </c>
      <c r="AO71" s="2">
        <f t="shared" si="36"/>
        <v>16079.581770247656</v>
      </c>
      <c r="AP71" s="2">
        <f t="shared" si="22"/>
        <v>1755.7199625887297</v>
      </c>
      <c r="AQ71" s="8">
        <f t="shared" si="44"/>
        <v>14323.861807658926</v>
      </c>
      <c r="AR71" s="8">
        <f t="shared" si="45"/>
        <v>14703.861807658926</v>
      </c>
      <c r="AT71" s="2"/>
    </row>
    <row r="72" spans="1:46">
      <c r="A72">
        <f t="shared" si="48"/>
        <v>1908</v>
      </c>
      <c r="B72" s="171">
        <f t="shared" si="41"/>
        <v>766.09196854325342</v>
      </c>
      <c r="C72" s="9">
        <f t="shared" si="32"/>
        <v>97.4</v>
      </c>
      <c r="D72" s="11"/>
      <c r="E72" s="14">
        <f t="shared" si="42"/>
        <v>57.076400000000007</v>
      </c>
      <c r="F72" s="12">
        <v>0.97</v>
      </c>
      <c r="G72" s="11">
        <v>1.7</v>
      </c>
      <c r="H72" s="11">
        <v>8.3468681722242061E-2</v>
      </c>
      <c r="J72" s="58">
        <v>736</v>
      </c>
      <c r="K72" s="58"/>
      <c r="L72" s="58"/>
      <c r="M72" s="58"/>
      <c r="N72" s="58"/>
      <c r="O72" s="58"/>
      <c r="P72" s="5">
        <f t="shared" si="46"/>
        <v>-1.97659429389644</v>
      </c>
      <c r="Q72" s="9">
        <v>97.4</v>
      </c>
      <c r="R72" s="11"/>
      <c r="S72" s="11"/>
      <c r="T72" s="11">
        <v>102.1</v>
      </c>
      <c r="U72" s="11"/>
      <c r="V72" s="11">
        <f t="shared" si="39"/>
        <v>79.999350766759264</v>
      </c>
      <c r="W72" s="14">
        <v>18016.690139309478</v>
      </c>
      <c r="X72" s="14">
        <v>14348.443325230777</v>
      </c>
      <c r="Y72" s="11">
        <v>4385</v>
      </c>
      <c r="Z72" s="11">
        <v>0.42036712900582052</v>
      </c>
      <c r="AA72" s="14">
        <f t="shared" si="40"/>
        <v>1843.309860690523</v>
      </c>
      <c r="AB72" s="14">
        <v>1226.3068633207899</v>
      </c>
      <c r="AC72" s="11"/>
      <c r="AD72" s="9"/>
      <c r="AE72" s="2">
        <v>19860</v>
      </c>
      <c r="AF72" s="8">
        <v>380</v>
      </c>
      <c r="AG72" s="69">
        <v>2389.6505045911395</v>
      </c>
      <c r="AH72" s="69">
        <v>1895.5993068572939</v>
      </c>
      <c r="AI72" s="69">
        <f t="shared" si="47"/>
        <v>15574.750188551567</v>
      </c>
      <c r="AJ72" s="69">
        <f t="shared" si="38"/>
        <v>15194.750188551567</v>
      </c>
      <c r="AK72" s="69">
        <f t="shared" si="43"/>
        <v>0</v>
      </c>
      <c r="AL72" s="69">
        <f t="shared" si="20"/>
        <v>0</v>
      </c>
      <c r="AM72" s="2">
        <f t="shared" si="35"/>
        <v>17090.34949540886</v>
      </c>
      <c r="AN72" s="9">
        <f>'Aggregate Unemployment'!R83</f>
        <v>8.1999999999999993</v>
      </c>
      <c r="AO72" s="2">
        <f t="shared" si="36"/>
        <v>15688.940836785334</v>
      </c>
      <c r="AP72" s="2">
        <f t="shared" si="22"/>
        <v>1740.1601636949945</v>
      </c>
      <c r="AQ72" s="8">
        <f t="shared" si="44"/>
        <v>13948.780673090339</v>
      </c>
      <c r="AR72" s="8">
        <f t="shared" si="45"/>
        <v>14328.780673090339</v>
      </c>
      <c r="AT72" s="2"/>
    </row>
    <row r="73" spans="1:46">
      <c r="A73">
        <f t="shared" si="48"/>
        <v>1909</v>
      </c>
      <c r="B73" s="171">
        <f t="shared" si="41"/>
        <v>769.10505171097805</v>
      </c>
      <c r="C73" s="9">
        <f t="shared" si="32"/>
        <v>97.5</v>
      </c>
      <c r="D73" s="11"/>
      <c r="E73" s="14">
        <f t="shared" si="42"/>
        <v>57.135000000000005</v>
      </c>
      <c r="F73" s="12">
        <v>0.97</v>
      </c>
      <c r="G73" s="11">
        <v>1.7</v>
      </c>
      <c r="H73" s="11">
        <v>2.0703837836296805E-2</v>
      </c>
      <c r="J73" s="58">
        <v>742</v>
      </c>
      <c r="K73" s="58"/>
      <c r="L73" s="58"/>
      <c r="M73" s="58"/>
      <c r="N73" s="58"/>
      <c r="O73" s="58"/>
      <c r="P73" s="5">
        <f t="shared" si="46"/>
        <v>0.39330567235342073</v>
      </c>
      <c r="Q73" s="9">
        <v>97.5</v>
      </c>
      <c r="R73" s="11"/>
      <c r="S73" s="11"/>
      <c r="T73" s="11">
        <v>103.1</v>
      </c>
      <c r="U73" s="11"/>
      <c r="V73" s="11">
        <f t="shared" si="39"/>
        <v>80.782889951546323</v>
      </c>
      <c r="W73" s="14">
        <v>18207.508147839988</v>
      </c>
      <c r="X73" s="14">
        <v>14467.656330539845</v>
      </c>
      <c r="Y73" s="11">
        <v>4387</v>
      </c>
      <c r="Z73" s="11">
        <v>0.41770956283565391</v>
      </c>
      <c r="AA73" s="14">
        <f t="shared" si="40"/>
        <v>1832.4918521600137</v>
      </c>
      <c r="AB73" s="14">
        <v>1215.2721501694175</v>
      </c>
      <c r="AC73" s="11"/>
      <c r="AD73" s="9"/>
      <c r="AE73" s="2">
        <v>20040</v>
      </c>
      <c r="AF73" s="8">
        <v>390</v>
      </c>
      <c r="AG73" s="69">
        <v>2413.0561892516516</v>
      </c>
      <c r="AH73" s="69">
        <v>1944.0153300390857</v>
      </c>
      <c r="AI73" s="69">
        <f t="shared" si="47"/>
        <v>15682.928480709263</v>
      </c>
      <c r="AJ73" s="69">
        <f t="shared" si="38"/>
        <v>15292.928480709263</v>
      </c>
      <c r="AK73" s="69">
        <f t="shared" si="43"/>
        <v>0</v>
      </c>
      <c r="AL73" s="69">
        <f t="shared" si="20"/>
        <v>0</v>
      </c>
      <c r="AM73" s="2">
        <f t="shared" si="35"/>
        <v>17236.943810748347</v>
      </c>
      <c r="AN73" s="9">
        <f>'Aggregate Unemployment'!R84</f>
        <v>8.6999999999999993</v>
      </c>
      <c r="AO73" s="2">
        <f t="shared" si="36"/>
        <v>15737.329699213242</v>
      </c>
      <c r="AP73" s="2">
        <f t="shared" si="22"/>
        <v>1774.8859963256837</v>
      </c>
      <c r="AQ73" s="8">
        <f t="shared" si="44"/>
        <v>13962.443702887558</v>
      </c>
      <c r="AR73" s="8">
        <f t="shared" si="45"/>
        <v>14352.443702887558</v>
      </c>
      <c r="AT73" s="2"/>
    </row>
    <row r="74" spans="1:46">
      <c r="A74">
        <f t="shared" si="48"/>
        <v>1910</v>
      </c>
      <c r="B74" s="171">
        <f t="shared" si="41"/>
        <v>796.93720004691875</v>
      </c>
      <c r="C74" s="9">
        <f t="shared" si="32"/>
        <v>98.4</v>
      </c>
      <c r="D74" s="11"/>
      <c r="E74" s="14">
        <f t="shared" si="42"/>
        <v>57.662400000000005</v>
      </c>
      <c r="F74" s="12">
        <v>0.97</v>
      </c>
      <c r="G74" s="11">
        <v>1.7</v>
      </c>
      <c r="H74" s="11">
        <v>7.4011487960348329E-2</v>
      </c>
      <c r="I74" t="s">
        <v>64</v>
      </c>
      <c r="J74" s="58">
        <v>774</v>
      </c>
      <c r="K74" s="58"/>
      <c r="L74" s="58"/>
      <c r="M74" s="58"/>
      <c r="N74" s="58"/>
      <c r="O74" s="58"/>
      <c r="P74" s="5">
        <f t="shared" si="46"/>
        <v>3.6187707094140507</v>
      </c>
      <c r="Q74" s="9">
        <v>98.4</v>
      </c>
      <c r="R74" s="11"/>
      <c r="S74" s="11"/>
      <c r="T74" s="11">
        <v>104.5</v>
      </c>
      <c r="U74" s="11"/>
      <c r="V74" s="11">
        <f t="shared" si="39"/>
        <v>81.879844810248215</v>
      </c>
      <c r="W74" s="14">
        <v>18389.996994621837</v>
      </c>
      <c r="X74" s="14">
        <v>14579.579446464222</v>
      </c>
      <c r="Y74" s="11">
        <v>4385</v>
      </c>
      <c r="Z74" s="11">
        <v>0.41505199666548731</v>
      </c>
      <c r="AA74" s="14">
        <f t="shared" si="40"/>
        <v>1820.0030053781618</v>
      </c>
      <c r="AB74" s="14">
        <v>1203.1781816303383</v>
      </c>
      <c r="AC74" s="11"/>
      <c r="AD74" s="9"/>
      <c r="AE74" s="2">
        <v>20210</v>
      </c>
      <c r="AF74" s="8">
        <v>390</v>
      </c>
      <c r="AG74" s="69">
        <v>2436.5060210546053</v>
      </c>
      <c r="AH74" s="69">
        <v>1990.7363508508333</v>
      </c>
      <c r="AI74" s="69">
        <f t="shared" si="47"/>
        <v>15782.757628094561</v>
      </c>
      <c r="AJ74" s="69">
        <f t="shared" si="38"/>
        <v>15392.757628094561</v>
      </c>
      <c r="AK74" s="69">
        <f t="shared" si="43"/>
        <v>0</v>
      </c>
      <c r="AL74" s="69">
        <f t="shared" si="20"/>
        <v>0</v>
      </c>
      <c r="AM74" s="2">
        <f t="shared" si="35"/>
        <v>17383.493978945393</v>
      </c>
      <c r="AN74" s="9">
        <f>'Aggregate Unemployment'!R85</f>
        <v>6.7</v>
      </c>
      <c r="AO74" s="2">
        <f t="shared" si="36"/>
        <v>16218.799882356052</v>
      </c>
      <c r="AP74" s="2">
        <f t="shared" si="22"/>
        <v>1857.357015343825</v>
      </c>
      <c r="AQ74" s="8">
        <f t="shared" si="44"/>
        <v>14361.442867012227</v>
      </c>
      <c r="AR74" s="8">
        <f t="shared" si="45"/>
        <v>14751.442867012227</v>
      </c>
      <c r="AT74" s="2"/>
    </row>
    <row r="75" spans="1:46">
      <c r="A75">
        <f t="shared" si="48"/>
        <v>1911</v>
      </c>
      <c r="B75" s="59">
        <f>E87</f>
        <v>825.62008053393527</v>
      </c>
      <c r="C75" s="9">
        <f t="shared" si="32"/>
        <v>100</v>
      </c>
      <c r="D75" s="11">
        <v>58.4</v>
      </c>
      <c r="E75" s="77">
        <v>58.6</v>
      </c>
      <c r="F75" s="12">
        <v>0.97</v>
      </c>
      <c r="G75" s="11">
        <v>1.7</v>
      </c>
      <c r="H75" s="11">
        <v>7.4679578279163383E-2</v>
      </c>
      <c r="I75" s="2">
        <v>802</v>
      </c>
      <c r="J75" s="58">
        <v>802</v>
      </c>
      <c r="K75" s="58"/>
      <c r="L75" s="58">
        <v>21</v>
      </c>
      <c r="M75" s="24">
        <f>(240*61.2+130*76.8)/1000</f>
        <v>24.672000000000001</v>
      </c>
      <c r="N75" s="58">
        <f t="shared" ref="N75:N84" si="49">B75-M75</f>
        <v>800.94808053393524</v>
      </c>
      <c r="O75" s="58">
        <f>J75-L75</f>
        <v>781</v>
      </c>
      <c r="P75" s="5">
        <f t="shared" si="46"/>
        <v>3.599139365727666</v>
      </c>
      <c r="Q75" s="9">
        <v>100</v>
      </c>
      <c r="R75" s="11"/>
      <c r="S75" s="11"/>
      <c r="T75" s="11">
        <v>106.9</v>
      </c>
      <c r="U75" s="11"/>
      <c r="V75" s="11">
        <f t="shared" si="39"/>
        <v>83.760338853737167</v>
      </c>
      <c r="W75" s="14">
        <v>18583.3</v>
      </c>
      <c r="X75" s="14">
        <v>14699.4</v>
      </c>
      <c r="Y75" s="11">
        <v>4381</v>
      </c>
      <c r="Z75" s="11">
        <v>0.41239443049532076</v>
      </c>
      <c r="AA75" s="34">
        <f>846+401+559.7</f>
        <v>1806.7</v>
      </c>
      <c r="AB75" s="34">
        <v>1190.5999999999999</v>
      </c>
      <c r="AC75" s="11"/>
      <c r="AD75" s="9"/>
      <c r="AE75" s="2">
        <v>20390</v>
      </c>
      <c r="AF75" s="8">
        <v>400</v>
      </c>
      <c r="AG75" s="69">
        <v>2460</v>
      </c>
      <c r="AH75" s="69">
        <v>2040</v>
      </c>
      <c r="AI75" s="69">
        <f t="shared" si="47"/>
        <v>15890</v>
      </c>
      <c r="AJ75" s="2">
        <f>AI75-AF75</f>
        <v>15490</v>
      </c>
      <c r="AK75" s="69">
        <f t="shared" si="43"/>
        <v>0</v>
      </c>
      <c r="AL75" s="69">
        <f t="shared" si="20"/>
        <v>0</v>
      </c>
      <c r="AM75" s="2">
        <f t="shared" si="35"/>
        <v>17530</v>
      </c>
      <c r="AN75" s="9">
        <f>'Aggregate Unemployment'!R86</f>
        <v>5.5</v>
      </c>
      <c r="AO75" s="2">
        <f t="shared" si="36"/>
        <v>16565.849999999999</v>
      </c>
      <c r="AP75" s="2">
        <f t="shared" si="22"/>
        <v>1927.7999999999993</v>
      </c>
      <c r="AQ75" s="8">
        <f t="shared" si="44"/>
        <v>14638.05</v>
      </c>
      <c r="AR75" s="8">
        <f t="shared" si="45"/>
        <v>15038.05</v>
      </c>
      <c r="AT75" s="2"/>
    </row>
    <row r="76" spans="1:46">
      <c r="A76">
        <f t="shared" si="48"/>
        <v>1912</v>
      </c>
      <c r="B76" s="171">
        <f>D76*F76*(52-G76-H76)/52*(AQ76*1000)/1000000+M76</f>
        <v>855.25466596784952</v>
      </c>
      <c r="C76" s="9">
        <f t="shared" si="32"/>
        <v>102.2</v>
      </c>
      <c r="D76" s="11">
        <f>D75*Q76/Q75</f>
        <v>59.684800000000003</v>
      </c>
      <c r="E76" s="11">
        <f t="shared" ref="E76:E84" si="50">E75*C76/C75</f>
        <v>59.889200000000002</v>
      </c>
      <c r="F76" s="12">
        <v>0.97</v>
      </c>
      <c r="G76" s="11">
        <v>1.7</v>
      </c>
      <c r="H76" s="11">
        <v>0.29584943906851507</v>
      </c>
      <c r="J76" s="58">
        <v>832</v>
      </c>
      <c r="K76" s="58"/>
      <c r="L76" s="58">
        <v>21</v>
      </c>
      <c r="M76" s="58">
        <f>M75*L76/L75</f>
        <v>24.671999999999997</v>
      </c>
      <c r="N76" s="58">
        <f t="shared" si="49"/>
        <v>830.58266596784949</v>
      </c>
      <c r="O76" s="58">
        <f>J76-L76</f>
        <v>811</v>
      </c>
      <c r="P76" s="5">
        <f t="shared" si="46"/>
        <v>3.5893731430017226</v>
      </c>
      <c r="Q76" s="9">
        <v>102.2</v>
      </c>
      <c r="R76" s="11"/>
      <c r="S76" s="11"/>
      <c r="T76" s="34">
        <f>T75*Q76/Q75</f>
        <v>109.2518</v>
      </c>
      <c r="U76" s="11"/>
      <c r="V76" s="11">
        <f t="shared" si="39"/>
        <v>85.603066308519374</v>
      </c>
      <c r="W76" s="14">
        <v>18758.661127596439</v>
      </c>
      <c r="X76" s="14">
        <v>14851.476379660893</v>
      </c>
      <c r="Y76" s="11">
        <v>4368</v>
      </c>
      <c r="Z76" s="11">
        <f>Z75</f>
        <v>0.41239443049532076</v>
      </c>
      <c r="AA76" s="14">
        <f t="shared" ref="AA76:AA84" si="51">Z76*Y76</f>
        <v>1801.338872403561</v>
      </c>
      <c r="AB76" s="14">
        <v>1187.06706231454</v>
      </c>
      <c r="AC76" s="11"/>
      <c r="AD76" s="9"/>
      <c r="AE76" s="2">
        <v>20560</v>
      </c>
      <c r="AF76" s="8">
        <v>400</v>
      </c>
      <c r="AG76" s="69">
        <v>2461.893703174349</v>
      </c>
      <c r="AH76" s="69">
        <v>2059.5628548502186</v>
      </c>
      <c r="AI76" s="69">
        <f t="shared" si="47"/>
        <v>16038.543441975433</v>
      </c>
      <c r="AJ76" s="69">
        <f t="shared" ref="AJ76:AJ84" si="52">AI76-AF76</f>
        <v>15638.543441975433</v>
      </c>
      <c r="AK76" s="69">
        <f t="shared" si="43"/>
        <v>0</v>
      </c>
      <c r="AL76" s="69">
        <f t="shared" si="20"/>
        <v>0</v>
      </c>
      <c r="AM76" s="2">
        <f t="shared" si="35"/>
        <v>17698.106296825652</v>
      </c>
      <c r="AN76" s="9">
        <f>'Aggregate Unemployment'!R87</f>
        <v>4.5999999999999996</v>
      </c>
      <c r="AO76" s="2">
        <f t="shared" si="36"/>
        <v>16883.993407171671</v>
      </c>
      <c r="AP76" s="2">
        <f t="shared" si="22"/>
        <v>1964.8229635271091</v>
      </c>
      <c r="AQ76" s="8">
        <f t="shared" si="44"/>
        <v>14919.170443644562</v>
      </c>
      <c r="AR76" s="8">
        <f t="shared" si="45"/>
        <v>15319.170443644562</v>
      </c>
      <c r="AT76" s="2"/>
    </row>
    <row r="77" spans="1:46">
      <c r="A77">
        <f t="shared" si="48"/>
        <v>1913</v>
      </c>
      <c r="B77" s="171">
        <f>D77*F77*(52-G77-H77)/52*(AQ77*1000)/1000000+M77</f>
        <v>899.39150828227093</v>
      </c>
      <c r="C77" s="9">
        <f t="shared" si="32"/>
        <v>105.5</v>
      </c>
      <c r="D77" s="11">
        <f t="shared" ref="D77:D84" si="53">D76*Q77/Q76</f>
        <v>61.611999999999995</v>
      </c>
      <c r="E77" s="11">
        <f t="shared" si="50"/>
        <v>61.823000000000008</v>
      </c>
      <c r="F77" s="12">
        <v>0.97</v>
      </c>
      <c r="G77" s="11">
        <v>1.7</v>
      </c>
      <c r="H77" s="11">
        <v>7.0074598222651899E-2</v>
      </c>
      <c r="I77" s="2"/>
      <c r="J77" s="58">
        <v>857</v>
      </c>
      <c r="K77" s="58"/>
      <c r="L77" s="58">
        <v>22</v>
      </c>
      <c r="M77" s="58">
        <f>M76*L77/L76</f>
        <v>25.846857142857136</v>
      </c>
      <c r="N77" s="58">
        <f t="shared" si="49"/>
        <v>873.54465113941376</v>
      </c>
      <c r="O77" s="58">
        <f>J77-L77</f>
        <v>835</v>
      </c>
      <c r="P77" s="5">
        <f t="shared" si="46"/>
        <v>5.160666649444579</v>
      </c>
      <c r="Q77" s="9">
        <v>105.5</v>
      </c>
      <c r="R77" s="11"/>
      <c r="S77" s="11"/>
      <c r="T77" s="34">
        <f>T76*Q77/Q76</f>
        <v>112.77950000000001</v>
      </c>
      <c r="U77" s="11"/>
      <c r="V77" s="11">
        <f t="shared" si="39"/>
        <v>88.367157490692719</v>
      </c>
      <c r="W77" s="14">
        <v>18947.733805067335</v>
      </c>
      <c r="X77" s="14">
        <v>15014.047738276213</v>
      </c>
      <c r="Y77" s="11">
        <v>4346</v>
      </c>
      <c r="Z77" s="11">
        <f t="shared" ref="Z77:Z84" si="54">Z76</f>
        <v>0.41239443049532076</v>
      </c>
      <c r="AA77" s="14">
        <f t="shared" si="51"/>
        <v>1792.2661949326641</v>
      </c>
      <c r="AB77" s="14">
        <v>1181.0882446929925</v>
      </c>
      <c r="AC77" s="11"/>
      <c r="AD77" s="9"/>
      <c r="AE77" s="2">
        <v>20740</v>
      </c>
      <c r="AF77" s="8">
        <v>400</v>
      </c>
      <c r="AG77" s="69">
        <v>2464.6782581374987</v>
      </c>
      <c r="AH77" s="69">
        <v>2080.1857588932976</v>
      </c>
      <c r="AI77" s="69">
        <f t="shared" si="47"/>
        <v>16195.135982969205</v>
      </c>
      <c r="AJ77" s="69">
        <f t="shared" si="52"/>
        <v>15795.135982969205</v>
      </c>
      <c r="AK77" s="69">
        <f t="shared" si="43"/>
        <v>0</v>
      </c>
      <c r="AL77" s="69">
        <f t="shared" si="20"/>
        <v>0</v>
      </c>
      <c r="AM77" s="2">
        <f t="shared" si="35"/>
        <v>17875.321741862503</v>
      </c>
      <c r="AN77" s="57">
        <f>'Aggregate Unemployment'!R88</f>
        <v>4.2</v>
      </c>
      <c r="AO77" s="2">
        <f t="shared" si="36"/>
        <v>17124.558228704278</v>
      </c>
      <c r="AP77" s="2">
        <f t="shared" si="22"/>
        <v>1992.8179570197808</v>
      </c>
      <c r="AQ77" s="8">
        <f t="shared" si="44"/>
        <v>15131.740271684497</v>
      </c>
      <c r="AR77" s="8">
        <f t="shared" si="45"/>
        <v>15531.740271684497</v>
      </c>
      <c r="AT77" s="2"/>
    </row>
    <row r="78" spans="1:46">
      <c r="A78">
        <f t="shared" si="48"/>
        <v>1914</v>
      </c>
      <c r="B78" s="172">
        <f>D78*F78*(52-G78-H78)/52*(AQ78*1000)/1000000+M78</f>
        <v>986.24605442780671</v>
      </c>
      <c r="C78" s="9">
        <f t="shared" si="32"/>
        <v>106.55500000000001</v>
      </c>
      <c r="D78" s="11">
        <f t="shared" si="53"/>
        <v>62.228119999999997</v>
      </c>
      <c r="E78" s="11">
        <f t="shared" si="50"/>
        <v>62.441230000000012</v>
      </c>
      <c r="F78" s="12">
        <v>0.97</v>
      </c>
      <c r="G78" s="11">
        <v>1.7445454545454544</v>
      </c>
      <c r="H78" s="11">
        <v>6.9686067019400347E-2</v>
      </c>
      <c r="J78" s="58">
        <v>940</v>
      </c>
      <c r="K78" s="58">
        <f>J78+Salaries!B78+'GDP(I) and productivity'!E78+'GDP(I) and productivity'!F78</f>
        <v>1260</v>
      </c>
      <c r="L78" s="58">
        <v>110</v>
      </c>
      <c r="M78" s="58">
        <f>L78</f>
        <v>110</v>
      </c>
      <c r="N78" s="58">
        <f t="shared" si="49"/>
        <v>876.24605442780671</v>
      </c>
      <c r="O78" s="58">
        <f>J78-L78</f>
        <v>830</v>
      </c>
      <c r="P78" s="5">
        <f t="shared" si="46"/>
        <v>9.6570342665806805</v>
      </c>
      <c r="Q78" s="9">
        <v>106.55500000000001</v>
      </c>
      <c r="R78" s="11"/>
      <c r="S78" s="11"/>
      <c r="T78" s="11"/>
      <c r="U78" s="11"/>
      <c r="V78" s="11"/>
      <c r="W78" s="14">
        <v>19122.682538233279</v>
      </c>
      <c r="X78" s="14">
        <v>15257.698164702115</v>
      </c>
      <c r="Y78" s="11">
        <v>4334</v>
      </c>
      <c r="Z78" s="11">
        <f t="shared" si="54"/>
        <v>0.41239443049532076</v>
      </c>
      <c r="AA78" s="14">
        <f t="shared" si="51"/>
        <v>1787.3174617667203</v>
      </c>
      <c r="AB78" s="14">
        <v>1177.8270714448756</v>
      </c>
      <c r="AC78" s="11"/>
      <c r="AD78" s="9"/>
      <c r="AE78" s="2">
        <v>20910</v>
      </c>
      <c r="AF78" s="8">
        <v>810</v>
      </c>
      <c r="AG78" s="69">
        <v>2416.6263789763207</v>
      </c>
      <c r="AH78" s="69">
        <v>2057.8483848766859</v>
      </c>
      <c r="AI78" s="69">
        <f t="shared" si="47"/>
        <v>16435.52523614699</v>
      </c>
      <c r="AJ78" s="69">
        <f t="shared" si="52"/>
        <v>15625.52523614699</v>
      </c>
      <c r="AK78" s="69">
        <f t="shared" si="43"/>
        <v>0</v>
      </c>
      <c r="AL78" s="69">
        <f t="shared" si="20"/>
        <v>0</v>
      </c>
      <c r="AM78" s="2">
        <f t="shared" si="35"/>
        <v>17683.373621023678</v>
      </c>
      <c r="AN78" s="9">
        <v>3.7377960174187055</v>
      </c>
      <c r="AO78" s="2">
        <f t="shared" si="36"/>
        <v>17022.405186071785</v>
      </c>
      <c r="AP78" s="2">
        <f t="shared" si="22"/>
        <v>1980.9302099022516</v>
      </c>
      <c r="AQ78" s="8">
        <f t="shared" si="44"/>
        <v>15041.474976169533</v>
      </c>
      <c r="AR78" s="8">
        <f t="shared" si="45"/>
        <v>15851.474976169533</v>
      </c>
      <c r="AT78" s="2"/>
    </row>
    <row r="79" spans="1:46">
      <c r="A79">
        <f t="shared" si="48"/>
        <v>1915</v>
      </c>
      <c r="B79" s="171">
        <f t="shared" ref="B79:B84" si="55">B78*J79/J78</f>
        <v>1280.0214748956639</v>
      </c>
      <c r="C79" s="9">
        <f t="shared" si="32"/>
        <v>123.43500000000002</v>
      </c>
      <c r="D79" s="11">
        <f t="shared" si="53"/>
        <v>72.086039999999997</v>
      </c>
      <c r="E79" s="11">
        <f t="shared" si="50"/>
        <v>72.332910000000027</v>
      </c>
      <c r="F79" s="12">
        <v>0.97</v>
      </c>
      <c r="G79" s="11">
        <v>1.7890909090909091</v>
      </c>
      <c r="H79" s="11">
        <v>2.0194214593448674E-2</v>
      </c>
      <c r="J79" s="58">
        <v>1220</v>
      </c>
      <c r="K79" s="58">
        <f>J79+Salaries!B79+'GDP(I) and productivity'!E79+'GDP(I) and productivity'!F79</f>
        <v>1556</v>
      </c>
      <c r="L79" s="58">
        <v>310</v>
      </c>
      <c r="M79" s="58">
        <f t="shared" ref="M79:M84" si="56">L79</f>
        <v>310</v>
      </c>
      <c r="N79" s="58">
        <f t="shared" si="49"/>
        <v>970.02147489566391</v>
      </c>
      <c r="O79" s="58">
        <f t="shared" ref="O79:O84" si="57">J79-L79</f>
        <v>910</v>
      </c>
      <c r="P79" s="5">
        <f t="shared" si="46"/>
        <v>29.787234042553166</v>
      </c>
      <c r="Q79" s="9">
        <v>123.43500000000002</v>
      </c>
      <c r="R79" s="11"/>
      <c r="S79" s="11"/>
      <c r="T79" s="11"/>
      <c r="U79" s="11"/>
      <c r="V79" s="11"/>
      <c r="W79" s="14">
        <v>19325.776626341019</v>
      </c>
      <c r="X79" s="14">
        <v>15802.344603704403</v>
      </c>
      <c r="Y79" s="11">
        <v>4278</v>
      </c>
      <c r="Z79" s="11">
        <f t="shared" si="54"/>
        <v>0.41239443049532076</v>
      </c>
      <c r="AA79" s="14">
        <f t="shared" si="51"/>
        <v>1764.2233736589822</v>
      </c>
      <c r="AB79" s="14">
        <v>1162.6082629536636</v>
      </c>
      <c r="AC79" s="11"/>
      <c r="AD79" s="9"/>
      <c r="AE79" s="2">
        <v>21090</v>
      </c>
      <c r="AF79" s="8">
        <v>2490</v>
      </c>
      <c r="AG79" s="69">
        <v>2218.7266783398386</v>
      </c>
      <c r="AH79" s="69">
        <v>1906.3204550020955</v>
      </c>
      <c r="AI79" s="69">
        <f t="shared" si="47"/>
        <v>16964.952866658066</v>
      </c>
      <c r="AJ79" s="69">
        <f t="shared" si="52"/>
        <v>14474.952866658066</v>
      </c>
      <c r="AK79" s="69">
        <f t="shared" si="43"/>
        <v>0</v>
      </c>
      <c r="AL79" s="69">
        <f t="shared" si="20"/>
        <v>0</v>
      </c>
      <c r="AM79" s="2">
        <f t="shared" si="35"/>
        <v>16381.273321660161</v>
      </c>
      <c r="AN79" s="9">
        <v>1.2132530923291172</v>
      </c>
      <c r="AO79" s="2">
        <f t="shared" si="36"/>
        <v>16182.527016522235</v>
      </c>
      <c r="AP79" s="2">
        <f t="shared" si="22"/>
        <v>1883.1919631320798</v>
      </c>
      <c r="AQ79" s="8">
        <f t="shared" si="44"/>
        <v>14299.335053390156</v>
      </c>
      <c r="AR79" s="8">
        <f t="shared" si="45"/>
        <v>16789.335053390154</v>
      </c>
      <c r="AT79" s="2"/>
    </row>
    <row r="80" spans="1:46">
      <c r="A80">
        <f t="shared" si="48"/>
        <v>1916</v>
      </c>
      <c r="B80" s="171">
        <f t="shared" si="55"/>
        <v>1531.8289781538274</v>
      </c>
      <c r="C80" s="9">
        <f t="shared" si="32"/>
        <v>140.31500000000003</v>
      </c>
      <c r="D80" s="11">
        <f t="shared" si="53"/>
        <v>81.94395999999999</v>
      </c>
      <c r="E80" s="11">
        <f t="shared" si="50"/>
        <v>82.224590000000035</v>
      </c>
      <c r="F80" s="12">
        <v>0.97</v>
      </c>
      <c r="G80" s="11">
        <v>1.8336363636363635</v>
      </c>
      <c r="H80" s="11">
        <v>1.6482479784366576E-2</v>
      </c>
      <c r="J80" s="58">
        <v>1460</v>
      </c>
      <c r="K80" s="58">
        <f>J80+Salaries!B80+'GDP(I) and productivity'!E80+'GDP(I) and productivity'!F80</f>
        <v>1858</v>
      </c>
      <c r="L80" s="58">
        <v>420</v>
      </c>
      <c r="M80" s="58">
        <f t="shared" si="56"/>
        <v>420</v>
      </c>
      <c r="N80" s="58">
        <f t="shared" si="49"/>
        <v>1111.8289781538274</v>
      </c>
      <c r="O80" s="58">
        <f t="shared" si="57"/>
        <v>1040</v>
      </c>
      <c r="P80" s="5">
        <f t="shared" si="46"/>
        <v>19.672131147540995</v>
      </c>
      <c r="Q80" s="9">
        <v>140.31500000000003</v>
      </c>
      <c r="R80" s="11"/>
      <c r="S80" s="11"/>
      <c r="T80" s="11"/>
      <c r="U80" s="11"/>
      <c r="V80" s="11"/>
      <c r="W80" s="14">
        <v>19507.838598493494</v>
      </c>
      <c r="X80" s="14">
        <v>16182.597528705261</v>
      </c>
      <c r="Y80" s="11">
        <v>4273</v>
      </c>
      <c r="Z80" s="11">
        <f t="shared" si="54"/>
        <v>0.41239443049532076</v>
      </c>
      <c r="AA80" s="14">
        <f t="shared" si="51"/>
        <v>1762.1614015065056</v>
      </c>
      <c r="AB80" s="14">
        <v>1161.2494407669483</v>
      </c>
      <c r="AC80" s="11"/>
      <c r="AD80" s="9"/>
      <c r="AE80" s="2">
        <v>21270</v>
      </c>
      <c r="AF80" s="8">
        <v>3500</v>
      </c>
      <c r="AG80" s="69">
        <v>2102.9478776728338</v>
      </c>
      <c r="AH80" s="69">
        <v>1823.2051528549582</v>
      </c>
      <c r="AI80" s="69">
        <f t="shared" si="47"/>
        <v>17343.846969472208</v>
      </c>
      <c r="AJ80" s="69">
        <f t="shared" si="52"/>
        <v>13843.846969472208</v>
      </c>
      <c r="AK80" s="69">
        <f t="shared" si="43"/>
        <v>0</v>
      </c>
      <c r="AL80" s="69">
        <f t="shared" si="20"/>
        <v>0</v>
      </c>
      <c r="AM80" s="2">
        <f t="shared" si="35"/>
        <v>15667.052122327166</v>
      </c>
      <c r="AN80" s="9">
        <v>0.44330578468347215</v>
      </c>
      <c r="AO80" s="2">
        <f t="shared" si="36"/>
        <v>15597.599173979515</v>
      </c>
      <c r="AP80" s="2">
        <f t="shared" si="22"/>
        <v>1815.1227789457043</v>
      </c>
      <c r="AQ80" s="8">
        <f t="shared" si="44"/>
        <v>13782.476395033811</v>
      </c>
      <c r="AR80" s="8">
        <f t="shared" si="45"/>
        <v>17282.476395033809</v>
      </c>
      <c r="AT80" s="2"/>
    </row>
    <row r="81" spans="1:46">
      <c r="A81">
        <f t="shared" si="48"/>
        <v>1917</v>
      </c>
      <c r="B81" s="171">
        <f t="shared" si="55"/>
        <v>1982.9840881580369</v>
      </c>
      <c r="C81" s="9">
        <f t="shared" si="32"/>
        <v>179.35000000000002</v>
      </c>
      <c r="D81" s="11">
        <f t="shared" si="53"/>
        <v>104.74039999999998</v>
      </c>
      <c r="E81" s="11">
        <f t="shared" si="50"/>
        <v>105.09910000000004</v>
      </c>
      <c r="F81" s="12">
        <v>0.97</v>
      </c>
      <c r="G81" s="11">
        <v>1.878181818181818</v>
      </c>
      <c r="H81" s="11">
        <v>3.7785212445633987E-2</v>
      </c>
      <c r="J81" s="58">
        <v>1890</v>
      </c>
      <c r="K81" s="58">
        <f>J81+Salaries!B81+'GDP(I) and productivity'!E81+'GDP(I) and productivity'!F81</f>
        <v>2340</v>
      </c>
      <c r="L81" s="58">
        <v>580</v>
      </c>
      <c r="M81" s="58">
        <f t="shared" si="56"/>
        <v>580</v>
      </c>
      <c r="N81" s="58">
        <f t="shared" si="49"/>
        <v>1402.9840881580369</v>
      </c>
      <c r="O81" s="58">
        <f t="shared" si="57"/>
        <v>1310</v>
      </c>
      <c r="P81" s="5">
        <f t="shared" si="46"/>
        <v>29.452054794520564</v>
      </c>
      <c r="Q81" s="9">
        <v>179.35000000000002</v>
      </c>
      <c r="R81" s="11"/>
      <c r="S81" s="11"/>
      <c r="T81" s="11"/>
      <c r="U81" s="11"/>
      <c r="V81" s="11"/>
      <c r="W81" s="14">
        <v>19687.838598493494</v>
      </c>
      <c r="X81" s="14">
        <v>16502.878971170107</v>
      </c>
      <c r="Y81" s="11">
        <v>4273</v>
      </c>
      <c r="Z81" s="11">
        <f t="shared" si="54"/>
        <v>0.41239443049532076</v>
      </c>
      <c r="AA81" s="14">
        <f t="shared" si="51"/>
        <v>1762.1614015065056</v>
      </c>
      <c r="AB81" s="14">
        <v>1161.2494407669483</v>
      </c>
      <c r="AC81" s="11"/>
      <c r="AD81" s="9"/>
      <c r="AE81" s="2">
        <v>21450</v>
      </c>
      <c r="AF81" s="8">
        <v>4250</v>
      </c>
      <c r="AG81" s="69">
        <v>2019.2594537600658</v>
      </c>
      <c r="AH81" s="69">
        <v>1766.6121343028788</v>
      </c>
      <c r="AI81" s="69">
        <f t="shared" si="47"/>
        <v>17664.128411937054</v>
      </c>
      <c r="AJ81" s="69">
        <f t="shared" si="52"/>
        <v>13414.128411937054</v>
      </c>
      <c r="AK81" s="69">
        <f t="shared" si="43"/>
        <v>0</v>
      </c>
      <c r="AL81" s="69">
        <f t="shared" si="20"/>
        <v>0</v>
      </c>
      <c r="AM81" s="2">
        <f t="shared" si="35"/>
        <v>15180.740546239935</v>
      </c>
      <c r="AN81" s="9">
        <v>0.65256798411353467</v>
      </c>
      <c r="AO81" s="2">
        <f t="shared" si="36"/>
        <v>15081.675893683831</v>
      </c>
      <c r="AP81" s="2">
        <f t="shared" si="22"/>
        <v>1755.083789110955</v>
      </c>
      <c r="AQ81" s="8">
        <f t="shared" si="44"/>
        <v>13326.592104572876</v>
      </c>
      <c r="AR81" s="8">
        <f t="shared" si="45"/>
        <v>17576.592104572876</v>
      </c>
      <c r="AT81" s="2"/>
    </row>
    <row r="82" spans="1:46">
      <c r="A82">
        <f t="shared" si="48"/>
        <v>1918</v>
      </c>
      <c r="B82" s="171">
        <f t="shared" si="55"/>
        <v>2465.6151360695167</v>
      </c>
      <c r="C82" s="9">
        <f t="shared" si="32"/>
        <v>222.60500000000005</v>
      </c>
      <c r="D82" s="11">
        <f t="shared" si="53"/>
        <v>130.00131999999999</v>
      </c>
      <c r="E82" s="11">
        <f t="shared" si="50"/>
        <v>130.44653000000005</v>
      </c>
      <c r="F82" s="12">
        <v>0.97</v>
      </c>
      <c r="G82" s="11">
        <v>1.9227272727272724</v>
      </c>
      <c r="H82" s="11">
        <v>3.9054709831815464E-2</v>
      </c>
      <c r="J82" s="58">
        <v>2350</v>
      </c>
      <c r="K82" s="58">
        <f>J82+Salaries!B82+'GDP(I) and productivity'!E82+'GDP(I) and productivity'!F82</f>
        <v>2881</v>
      </c>
      <c r="L82">
        <v>710</v>
      </c>
      <c r="M82" s="58">
        <f t="shared" si="56"/>
        <v>710</v>
      </c>
      <c r="N82" s="58">
        <f t="shared" si="49"/>
        <v>1755.6151360695167</v>
      </c>
      <c r="O82" s="58">
        <f t="shared" si="57"/>
        <v>1640</v>
      </c>
      <c r="P82" s="5">
        <f t="shared" si="46"/>
        <v>24.338624338624328</v>
      </c>
      <c r="Q82" s="9">
        <v>222.60500000000005</v>
      </c>
      <c r="R82" s="11"/>
      <c r="S82" s="11"/>
      <c r="T82" s="11"/>
      <c r="U82" s="11"/>
      <c r="V82" s="11"/>
      <c r="W82" s="14">
        <v>19864.951837480028</v>
      </c>
      <c r="X82" s="14">
        <v>16695.320683428879</v>
      </c>
      <c r="Y82" s="11">
        <v>4280</v>
      </c>
      <c r="Z82" s="11">
        <f t="shared" si="54"/>
        <v>0.41239443049532076</v>
      </c>
      <c r="AA82" s="14">
        <f t="shared" si="51"/>
        <v>1765.0481625199729</v>
      </c>
      <c r="AB82" s="14">
        <v>1163.1517918283498</v>
      </c>
      <c r="AC82" s="11"/>
      <c r="AD82" s="9"/>
      <c r="AE82" s="2">
        <v>21630</v>
      </c>
      <c r="AF82" s="8">
        <v>4430</v>
      </c>
      <c r="AG82" s="69">
        <v>2003.026307859313</v>
      </c>
      <c r="AH82" s="69">
        <v>1768.5012168834571</v>
      </c>
      <c r="AI82" s="69">
        <f t="shared" si="47"/>
        <v>17858.472475257229</v>
      </c>
      <c r="AJ82" s="69">
        <f t="shared" si="52"/>
        <v>13428.472475257229</v>
      </c>
      <c r="AK82" s="69">
        <f t="shared" si="43"/>
        <v>0</v>
      </c>
      <c r="AL82" s="69">
        <f t="shared" si="20"/>
        <v>0</v>
      </c>
      <c r="AM82" s="2">
        <f t="shared" si="35"/>
        <v>15196.973692140687</v>
      </c>
      <c r="AN82" s="9">
        <v>0.91120941688281798</v>
      </c>
      <c r="AO82" s="2">
        <f t="shared" si="36"/>
        <v>15058.497436776697</v>
      </c>
      <c r="AP82" s="2">
        <f t="shared" si="22"/>
        <v>1752.3864672575291</v>
      </c>
      <c r="AQ82" s="8">
        <f t="shared" si="44"/>
        <v>13306.110969519168</v>
      </c>
      <c r="AR82" s="8">
        <f t="shared" si="45"/>
        <v>17736.11096951917</v>
      </c>
      <c r="AT82" s="2"/>
    </row>
    <row r="83" spans="1:46">
      <c r="A83">
        <f t="shared" si="48"/>
        <v>1919</v>
      </c>
      <c r="B83" s="171">
        <f t="shared" si="55"/>
        <v>2497.0910739767874</v>
      </c>
      <c r="C83" s="9">
        <f t="shared" si="32"/>
        <v>254.25500000000008</v>
      </c>
      <c r="D83" s="11">
        <f t="shared" si="53"/>
        <v>148.48492000000002</v>
      </c>
      <c r="E83" s="11">
        <f t="shared" si="50"/>
        <v>148.99343000000007</v>
      </c>
      <c r="F83" s="12">
        <v>0.97</v>
      </c>
      <c r="G83" s="11">
        <v>1.9672727272727268</v>
      </c>
      <c r="H83" s="11">
        <v>0.23608560626519037</v>
      </c>
      <c r="J83" s="58">
        <v>2380</v>
      </c>
      <c r="K83" s="58">
        <f>J83+Salaries!B83+'GDP(I) and productivity'!E83+'GDP(I) and productivity'!F83</f>
        <v>3076</v>
      </c>
      <c r="L83" s="2">
        <v>410</v>
      </c>
      <c r="M83" s="58">
        <f t="shared" si="56"/>
        <v>410</v>
      </c>
      <c r="N83" s="58">
        <f t="shared" si="49"/>
        <v>2087.0910739767874</v>
      </c>
      <c r="O83" s="58">
        <f t="shared" si="57"/>
        <v>1970</v>
      </c>
      <c r="P83" s="5">
        <f t="shared" si="46"/>
        <v>1.2765957446808613</v>
      </c>
      <c r="Q83" s="9">
        <v>254.25500000000008</v>
      </c>
      <c r="R83" s="11"/>
      <c r="S83" s="11"/>
      <c r="T83" s="11"/>
      <c r="U83" s="11"/>
      <c r="V83" s="11"/>
      <c r="W83" s="14">
        <v>20025.259438484365</v>
      </c>
      <c r="X83" s="14">
        <v>16336.179868949755</v>
      </c>
      <c r="Y83" s="11">
        <v>4352</v>
      </c>
      <c r="Z83" s="11">
        <f t="shared" si="54"/>
        <v>0.41239443049532076</v>
      </c>
      <c r="AA83" s="14">
        <f t="shared" si="51"/>
        <v>1794.740561515636</v>
      </c>
      <c r="AB83" s="14">
        <v>1182.7188313170509</v>
      </c>
      <c r="AC83" s="11"/>
      <c r="AD83" s="9"/>
      <c r="AE83" s="2">
        <v>21820</v>
      </c>
      <c r="AF83" s="8">
        <v>2130</v>
      </c>
      <c r="AG83" s="69">
        <v>2274.4161255211657</v>
      </c>
      <c r="AH83" s="69">
        <v>2026.6851742120264</v>
      </c>
      <c r="AI83" s="69">
        <f t="shared" si="47"/>
        <v>17518.898700266807</v>
      </c>
      <c r="AJ83" s="69">
        <f t="shared" si="52"/>
        <v>15388.898700266807</v>
      </c>
      <c r="AK83" s="69">
        <f t="shared" si="43"/>
        <v>0</v>
      </c>
      <c r="AL83" s="69">
        <f t="shared" si="20"/>
        <v>0</v>
      </c>
      <c r="AM83" s="2">
        <f t="shared" si="35"/>
        <v>17415.583874478834</v>
      </c>
      <c r="AN83" s="9">
        <v>3.7426928913842592</v>
      </c>
      <c r="AO83" s="2">
        <f t="shared" si="36"/>
        <v>16763.77205481565</v>
      </c>
      <c r="AP83" s="2">
        <f t="shared" si="22"/>
        <v>1950.8325722660538</v>
      </c>
      <c r="AQ83" s="8">
        <f t="shared" si="44"/>
        <v>14812.939482549597</v>
      </c>
      <c r="AR83" s="8">
        <f t="shared" si="45"/>
        <v>16942.939482549598</v>
      </c>
      <c r="AT83" s="2"/>
    </row>
    <row r="84" spans="1:46">
      <c r="A84">
        <f t="shared" si="48"/>
        <v>1920</v>
      </c>
      <c r="B84" s="171">
        <f t="shared" si="55"/>
        <v>2748.8985772349506</v>
      </c>
      <c r="C84" s="9">
        <f t="shared" si="32"/>
        <v>293.29000000000013</v>
      </c>
      <c r="D84" s="11">
        <f t="shared" si="53"/>
        <v>171.28136000000003</v>
      </c>
      <c r="E84" s="11">
        <f t="shared" si="50"/>
        <v>171.86794000000012</v>
      </c>
      <c r="F84" s="12">
        <v>0.97</v>
      </c>
      <c r="G84" s="11">
        <v>2.0118181818181813</v>
      </c>
      <c r="H84" s="11">
        <v>0.17595867275978541</v>
      </c>
      <c r="J84" s="58">
        <v>2620</v>
      </c>
      <c r="K84" s="58">
        <f>J84+Salaries!B84+'GDP(I) and productivity'!E84+'GDP(I) and productivity'!F84</f>
        <v>3525</v>
      </c>
      <c r="L84">
        <v>145</v>
      </c>
      <c r="M84" s="58">
        <f t="shared" si="56"/>
        <v>145</v>
      </c>
      <c r="N84" s="58">
        <f t="shared" si="49"/>
        <v>2603.8985772349506</v>
      </c>
      <c r="O84" s="58">
        <f t="shared" si="57"/>
        <v>2475</v>
      </c>
      <c r="P84" s="5">
        <f t="shared" si="46"/>
        <v>10.084033613445371</v>
      </c>
      <c r="Q84" s="9">
        <v>293.29000000000013</v>
      </c>
      <c r="R84" s="11"/>
      <c r="S84" s="11"/>
      <c r="T84" s="11"/>
      <c r="U84" s="11"/>
      <c r="V84" s="11"/>
      <c r="W84" s="14">
        <v>20201.547888609904</v>
      </c>
      <c r="X84" s="14">
        <v>16192.863845973869</v>
      </c>
      <c r="Y84" s="11">
        <v>4361</v>
      </c>
      <c r="Z84" s="11">
        <f t="shared" si="54"/>
        <v>0.41239443049532076</v>
      </c>
      <c r="AA84" s="14">
        <f t="shared" si="51"/>
        <v>1798.4521113900939</v>
      </c>
      <c r="AB84" s="14">
        <v>1185.1647112531386</v>
      </c>
      <c r="AC84" s="11"/>
      <c r="AD84" s="9"/>
      <c r="AE84" s="2">
        <v>22000</v>
      </c>
      <c r="AF84" s="8">
        <v>760</v>
      </c>
      <c r="AG84" s="69">
        <v>2433.4124849458049</v>
      </c>
      <c r="AH84" s="69">
        <v>2188.5589578271852</v>
      </c>
      <c r="AI84" s="69">
        <f t="shared" si="47"/>
        <v>17378.028557227008</v>
      </c>
      <c r="AJ84" s="69">
        <f t="shared" si="52"/>
        <v>16618.028557227008</v>
      </c>
      <c r="AK84" s="69">
        <f>AI84-AB84-X84</f>
        <v>0</v>
      </c>
      <c r="AL84" s="69">
        <f t="shared" ref="AL84" si="58">AE84-AF84-AG84-AH84-AJ84</f>
        <v>0</v>
      </c>
      <c r="AM84" s="2">
        <f t="shared" si="35"/>
        <v>18806.587515054194</v>
      </c>
      <c r="AN84" s="9">
        <v>2.2546037483342478</v>
      </c>
      <c r="AO84" s="2">
        <f t="shared" ref="AO84" si="59">(1-AN84/100)*AM84</f>
        <v>18382.573488006023</v>
      </c>
      <c r="AP84" s="2">
        <f>AO84-AQ84</f>
        <v>2139.2156255295104</v>
      </c>
      <c r="AQ84" s="8">
        <f t="shared" si="44"/>
        <v>16243.357862476512</v>
      </c>
      <c r="AR84" s="8">
        <f t="shared" si="45"/>
        <v>17003.357862476514</v>
      </c>
      <c r="AT84" s="2"/>
    </row>
    <row r="85" spans="1:46">
      <c r="J85" s="12"/>
      <c r="K85" s="12"/>
    </row>
    <row r="86" spans="1:46">
      <c r="E86" s="14">
        <f>(58.4*F75*(52-G75-H75)/52*(AQ75*1000)/1000000)+(240*61.2+130*76.8)/1000</f>
        <v>825.58838801134254</v>
      </c>
      <c r="F86" s="12" t="s">
        <v>115</v>
      </c>
      <c r="G86" s="12">
        <f>(240*61.2+130*76.8)/1000</f>
        <v>24.672000000000001</v>
      </c>
      <c r="H86" s="12" t="s">
        <v>123</v>
      </c>
      <c r="I86" s="4"/>
      <c r="J86" s="4"/>
      <c r="K86" s="4"/>
      <c r="P86" s="4"/>
    </row>
    <row r="87" spans="1:46">
      <c r="E87" s="14">
        <f>(58.6*F75*(52-G75-H75)/52*(AR75*1000)/1000000)</f>
        <v>825.62008053393527</v>
      </c>
      <c r="F87" s="12" t="s">
        <v>116</v>
      </c>
      <c r="AQ87" s="8"/>
    </row>
    <row r="88" spans="1:46">
      <c r="AQ88" s="8"/>
    </row>
    <row r="89" spans="1:46">
      <c r="AQ89" s="8"/>
    </row>
    <row r="90" spans="1:46">
      <c r="AQ90" s="8"/>
    </row>
    <row r="91" spans="1:46">
      <c r="AQ91" s="8"/>
    </row>
    <row r="92" spans="1:46">
      <c r="AQ92" s="8"/>
    </row>
    <row r="93" spans="1:46">
      <c r="AQ93" s="8"/>
    </row>
  </sheetData>
  <hyperlinks>
    <hyperlink ref="A1" location="'Front page'!A1" display="Front page"/>
  </hyperlinks>
  <pageMargins left="0.7" right="0.7" top="0.75" bottom="0.75" header="0.3" footer="0.3"/>
  <ignoredErrors>
    <ignoredError sqref="AA25 AA35 AA45 AA55 AA65 AA75" 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sheetPr>
  <dimension ref="A1:N39"/>
  <sheetViews>
    <sheetView workbookViewId="0"/>
  </sheetViews>
  <sheetFormatPr defaultRowHeight="15"/>
  <cols>
    <col min="1" max="1" width="12.85546875" customWidth="1"/>
    <col min="2" max="2" width="51.5703125" customWidth="1"/>
    <col min="4" max="4" width="11.42578125" customWidth="1"/>
    <col min="6" max="6" width="10.5703125" customWidth="1"/>
    <col min="7" max="7" width="11.42578125" customWidth="1"/>
  </cols>
  <sheetData>
    <row r="1" spans="1:14" ht="15.75">
      <c r="A1" s="230" t="s">
        <v>348</v>
      </c>
      <c r="B1" s="228" t="s">
        <v>261</v>
      </c>
    </row>
    <row r="3" spans="1:14">
      <c r="A3" s="139"/>
      <c r="B3" s="29" t="s">
        <v>241</v>
      </c>
      <c r="C3" s="139"/>
      <c r="D3" s="139"/>
      <c r="E3" s="139"/>
      <c r="F3" s="139"/>
      <c r="G3" s="139"/>
      <c r="H3" s="139"/>
      <c r="I3" s="139"/>
      <c r="J3" s="139"/>
      <c r="K3" s="139"/>
      <c r="L3" s="139"/>
      <c r="M3" s="139"/>
      <c r="N3" s="139"/>
    </row>
    <row r="4" spans="1:14">
      <c r="A4" s="139"/>
      <c r="B4" s="162"/>
      <c r="C4" s="163">
        <v>1860</v>
      </c>
      <c r="D4" s="164" t="s">
        <v>22</v>
      </c>
      <c r="E4" s="164">
        <v>1870</v>
      </c>
      <c r="F4" s="163">
        <v>1880</v>
      </c>
      <c r="G4" s="164" t="s">
        <v>23</v>
      </c>
      <c r="H4" s="164">
        <v>1891</v>
      </c>
      <c r="I4" s="164">
        <v>1901</v>
      </c>
      <c r="J4" s="163">
        <v>1911</v>
      </c>
      <c r="K4" s="139"/>
      <c r="L4" s="139"/>
      <c r="M4" s="139"/>
      <c r="N4" s="139"/>
    </row>
    <row r="5" spans="1:14">
      <c r="A5" s="23">
        <v>1</v>
      </c>
      <c r="B5" s="165" t="s">
        <v>242</v>
      </c>
      <c r="C5" s="166"/>
      <c r="D5" s="166"/>
      <c r="E5" s="166"/>
      <c r="F5" s="166"/>
      <c r="G5" s="164"/>
      <c r="H5" s="164"/>
      <c r="I5" s="164"/>
      <c r="J5" s="167">
        <v>10</v>
      </c>
      <c r="K5" s="139" t="s">
        <v>37</v>
      </c>
      <c r="L5" s="139"/>
      <c r="M5" s="139"/>
      <c r="N5" s="139"/>
    </row>
    <row r="6" spans="1:14" ht="17.25">
      <c r="A6" s="23">
        <v>2</v>
      </c>
      <c r="B6" s="165" t="s">
        <v>243</v>
      </c>
      <c r="C6" s="166">
        <v>25</v>
      </c>
      <c r="D6" s="168">
        <f>C6+25/60*37</f>
        <v>40.416666666666671</v>
      </c>
      <c r="E6" s="168">
        <f>E$13*(D6/D$13+G6/G$13)/2</f>
        <v>47.675846668360002</v>
      </c>
      <c r="F6" s="166">
        <v>40</v>
      </c>
      <c r="G6" s="169">
        <f>F6+17</f>
        <v>57</v>
      </c>
      <c r="H6" s="169">
        <f t="shared" ref="H6:I9" si="0">(G6/G$13+$J6/($J$13-$J$5-$J$12))/2*H$13</f>
        <v>69.823513754191836</v>
      </c>
      <c r="I6" s="169">
        <f t="shared" si="0"/>
        <v>87.859049798511734</v>
      </c>
      <c r="J6" s="167">
        <v>102</v>
      </c>
      <c r="K6" s="139" t="s">
        <v>37</v>
      </c>
      <c r="L6" s="139"/>
      <c r="M6" s="139"/>
      <c r="N6" s="139"/>
    </row>
    <row r="7" spans="1:14">
      <c r="A7" s="23">
        <v>3</v>
      </c>
      <c r="B7" s="165" t="s">
        <v>244</v>
      </c>
      <c r="C7" s="166">
        <v>17</v>
      </c>
      <c r="D7" s="168">
        <f>C7</f>
        <v>17</v>
      </c>
      <c r="E7" s="168">
        <f>E$13*(D7/D$13+G7/G$13)/2</f>
        <v>16.925730251460504</v>
      </c>
      <c r="F7" s="166">
        <v>17</v>
      </c>
      <c r="G7" s="164">
        <v>17</v>
      </c>
      <c r="H7" s="169">
        <f t="shared" si="0"/>
        <v>23.022340769894654</v>
      </c>
      <c r="I7" s="169">
        <f t="shared" si="0"/>
        <v>30.402138043592043</v>
      </c>
      <c r="J7" s="166">
        <v>37</v>
      </c>
      <c r="K7" s="139" t="s">
        <v>35</v>
      </c>
      <c r="L7" s="139"/>
      <c r="M7" s="139"/>
      <c r="N7" s="139"/>
    </row>
    <row r="8" spans="1:14">
      <c r="A8" s="23">
        <v>4</v>
      </c>
      <c r="B8" s="165" t="s">
        <v>245</v>
      </c>
      <c r="C8" s="166">
        <v>35</v>
      </c>
      <c r="D8" s="168">
        <f>C8+35/60*37</f>
        <v>56.583333333333336</v>
      </c>
      <c r="E8" s="168">
        <f>E$13*(D8/D$13+G8/G$13)/2</f>
        <v>58.31650791634916</v>
      </c>
      <c r="F8" s="166">
        <v>43</v>
      </c>
      <c r="G8" s="169">
        <f>F8+18</f>
        <v>61</v>
      </c>
      <c r="H8" s="169">
        <f t="shared" si="0"/>
        <v>74.002536292370621</v>
      </c>
      <c r="I8" s="169">
        <f t="shared" si="0"/>
        <v>92.647468886363512</v>
      </c>
      <c r="J8" s="166">
        <v>107</v>
      </c>
      <c r="K8" s="139" t="s">
        <v>36</v>
      </c>
      <c r="L8" s="139"/>
      <c r="M8" s="139"/>
      <c r="N8" s="139"/>
    </row>
    <row r="9" spans="1:14">
      <c r="A9" s="23">
        <v>5</v>
      </c>
      <c r="B9" s="165" t="s">
        <v>246</v>
      </c>
      <c r="C9" s="166">
        <v>10</v>
      </c>
      <c r="D9" s="168">
        <f>C9</f>
        <v>10</v>
      </c>
      <c r="E9" s="168">
        <f>E$13*(D9/D$13+G9/G$13)/2</f>
        <v>12.198247396494793</v>
      </c>
      <c r="F9" s="167">
        <v>15</v>
      </c>
      <c r="G9" s="169">
        <f>F9</f>
        <v>15</v>
      </c>
      <c r="H9" s="169">
        <f t="shared" si="0"/>
        <v>21.099861087555578</v>
      </c>
      <c r="I9" s="169">
        <f t="shared" si="0"/>
        <v>28.327019195546214</v>
      </c>
      <c r="J9" s="166">
        <v>35</v>
      </c>
      <c r="K9" s="139" t="s">
        <v>34</v>
      </c>
      <c r="L9" s="139"/>
      <c r="M9" s="139"/>
      <c r="N9" s="139"/>
    </row>
    <row r="10" spans="1:14">
      <c r="A10" s="58" t="s">
        <v>21</v>
      </c>
      <c r="B10" s="165" t="s">
        <v>247</v>
      </c>
      <c r="C10" s="167"/>
      <c r="D10" s="168"/>
      <c r="E10" s="168"/>
      <c r="F10" s="167"/>
      <c r="G10" s="164"/>
      <c r="H10" s="169"/>
      <c r="I10" s="169"/>
      <c r="J10" s="167"/>
      <c r="K10" s="139"/>
      <c r="L10" s="139"/>
      <c r="M10" s="139"/>
      <c r="N10" s="139"/>
    </row>
    <row r="11" spans="1:14">
      <c r="A11" s="23">
        <v>6</v>
      </c>
      <c r="B11" s="165" t="s">
        <v>248</v>
      </c>
      <c r="C11" s="166">
        <v>3</v>
      </c>
      <c r="D11" s="168">
        <v>3</v>
      </c>
      <c r="E11" s="168">
        <f>E$13*(D11/D$13+G11/G$13)/2</f>
        <v>3.8836677673355346</v>
      </c>
      <c r="F11" s="166">
        <v>5</v>
      </c>
      <c r="G11" s="168">
        <v>5</v>
      </c>
      <c r="H11" s="169">
        <f>(G11/G$13+$J11/($J$13-$J$5-$J$12))/2*H$13</f>
        <v>6.4765150733508188</v>
      </c>
      <c r="I11" s="169">
        <f>(H11/H$13+$J11/($J$13-$J$5-$J$12))/2*I$13</f>
        <v>8.3787040789151952</v>
      </c>
      <c r="J11" s="166">
        <v>10</v>
      </c>
      <c r="K11" s="139" t="s">
        <v>36</v>
      </c>
      <c r="L11" s="139"/>
      <c r="M11" s="139"/>
      <c r="N11" s="139"/>
    </row>
    <row r="12" spans="1:14">
      <c r="A12" s="23">
        <v>7</v>
      </c>
      <c r="B12" s="165" t="s">
        <v>249</v>
      </c>
      <c r="C12" s="166"/>
      <c r="D12" s="168"/>
      <c r="E12" s="168"/>
      <c r="F12" s="166"/>
      <c r="G12" s="164"/>
      <c r="H12" s="164"/>
      <c r="I12" s="164"/>
      <c r="J12" s="166">
        <v>5</v>
      </c>
      <c r="K12" s="139"/>
      <c r="L12" s="139"/>
      <c r="M12" s="139"/>
      <c r="N12" s="139"/>
    </row>
    <row r="13" spans="1:14" ht="17.25">
      <c r="A13" s="23">
        <v>8</v>
      </c>
      <c r="B13" s="165" t="s">
        <v>250</v>
      </c>
      <c r="C13" s="166">
        <v>90</v>
      </c>
      <c r="D13" s="168">
        <f>SUM(D6:D11)</f>
        <v>127</v>
      </c>
      <c r="E13" s="168">
        <v>139</v>
      </c>
      <c r="F13" s="166">
        <v>120</v>
      </c>
      <c r="G13" s="168">
        <f>SUM(G6:G11)</f>
        <v>155</v>
      </c>
      <c r="H13" s="169">
        <f>F25</f>
        <v>194.4247669773635</v>
      </c>
      <c r="I13" s="169">
        <f>G25</f>
        <v>247.6143800029287</v>
      </c>
      <c r="J13" s="166">
        <v>306</v>
      </c>
      <c r="K13" s="139"/>
      <c r="L13" s="139"/>
      <c r="M13" s="139"/>
      <c r="N13" s="139"/>
    </row>
    <row r="16" spans="1:14">
      <c r="B16" s="29" t="s">
        <v>33</v>
      </c>
    </row>
    <row r="17" spans="2:8">
      <c r="B17" s="25"/>
      <c r="C17" s="36">
        <v>1860</v>
      </c>
      <c r="D17" s="36">
        <v>1870</v>
      </c>
      <c r="E17" s="36">
        <v>1880</v>
      </c>
      <c r="F17" s="36">
        <v>1891</v>
      </c>
      <c r="G17" s="36">
        <v>1901</v>
      </c>
      <c r="H17" s="36">
        <v>1911</v>
      </c>
    </row>
    <row r="18" spans="2:8">
      <c r="B18" s="25" t="s">
        <v>83</v>
      </c>
      <c r="C18" s="25">
        <f>2.36</f>
        <v>2.36</v>
      </c>
      <c r="D18" s="25">
        <v>2.58</v>
      </c>
      <c r="E18" s="25">
        <v>2.83</v>
      </c>
      <c r="F18" s="25">
        <v>3.25</v>
      </c>
      <c r="G18" s="25">
        <v>3.82</v>
      </c>
      <c r="H18" s="25">
        <v>4.5</v>
      </c>
    </row>
    <row r="19" spans="2:8">
      <c r="B19" s="25" t="s">
        <v>28</v>
      </c>
      <c r="C19" s="25">
        <v>0.47</v>
      </c>
      <c r="D19" s="35">
        <f>10/15*0.275+5/15*0.475</f>
        <v>0.34166666666666667</v>
      </c>
      <c r="E19" s="25">
        <v>0.62</v>
      </c>
      <c r="F19" s="25">
        <v>0.7</v>
      </c>
      <c r="G19" s="26">
        <f>F19^0.5*H19^0.5</f>
        <v>0.80031243898867399</v>
      </c>
      <c r="H19" s="26">
        <v>0.91500000000000004</v>
      </c>
    </row>
    <row r="20" spans="2:8">
      <c r="B20" s="25" t="s">
        <v>30</v>
      </c>
      <c r="C20" s="25">
        <f t="shared" ref="C20:H20" si="1">C18-C19</f>
        <v>1.89</v>
      </c>
      <c r="D20" s="27">
        <f t="shared" si="1"/>
        <v>2.2383333333333333</v>
      </c>
      <c r="E20" s="25">
        <f t="shared" si="1"/>
        <v>2.21</v>
      </c>
      <c r="F20" s="27">
        <f t="shared" si="1"/>
        <v>2.5499999999999998</v>
      </c>
      <c r="G20" s="27">
        <f t="shared" si="1"/>
        <v>3.0196875610113256</v>
      </c>
      <c r="H20" s="25">
        <f t="shared" si="1"/>
        <v>3.585</v>
      </c>
    </row>
    <row r="21" spans="2:8">
      <c r="B21" s="25" t="s">
        <v>31</v>
      </c>
      <c r="C21" s="25">
        <v>54</v>
      </c>
      <c r="D21" s="28">
        <f>C21*'Wage incomes'!C35/'Wage incomes'!C25</f>
        <v>62.104962581361725</v>
      </c>
      <c r="E21" s="25">
        <v>70</v>
      </c>
      <c r="F21" s="28">
        <f>E21*'Wage incomes'!C55/'Wage incomes'!C45</f>
        <v>76.245006657789617</v>
      </c>
      <c r="G21" s="28">
        <v>82</v>
      </c>
      <c r="H21" s="28">
        <v>87.5</v>
      </c>
    </row>
    <row r="22" spans="2:8">
      <c r="B22" s="25"/>
      <c r="C22" s="28">
        <f t="shared" ref="C22:H22" si="2">C20*C21</f>
        <v>102.05999999999999</v>
      </c>
      <c r="D22" s="28">
        <f t="shared" si="2"/>
        <v>139.01160791128132</v>
      </c>
      <c r="E22" s="28">
        <f t="shared" si="2"/>
        <v>154.69999999999999</v>
      </c>
      <c r="F22" s="28">
        <f t="shared" si="2"/>
        <v>194.4247669773635</v>
      </c>
      <c r="G22" s="28">
        <f t="shared" si="2"/>
        <v>247.6143800029287</v>
      </c>
      <c r="H22" s="28">
        <f t="shared" si="2"/>
        <v>313.6875</v>
      </c>
    </row>
    <row r="23" spans="2:8">
      <c r="B23" s="25" t="s">
        <v>29</v>
      </c>
      <c r="C23" s="25">
        <v>25</v>
      </c>
      <c r="D23" s="25"/>
      <c r="E23" s="25"/>
      <c r="F23" s="25"/>
      <c r="G23" s="25"/>
      <c r="H23" s="25"/>
    </row>
    <row r="24" spans="2:8">
      <c r="B24" s="25" t="s">
        <v>32</v>
      </c>
      <c r="C24" s="25"/>
      <c r="D24" s="25"/>
      <c r="E24" s="25"/>
      <c r="F24" s="25"/>
      <c r="G24" s="25"/>
      <c r="H24" s="25">
        <v>8</v>
      </c>
    </row>
    <row r="25" spans="2:8">
      <c r="B25" s="36" t="s">
        <v>81</v>
      </c>
      <c r="C25" s="28">
        <f>C22+C23</f>
        <v>127.05999999999999</v>
      </c>
      <c r="D25" s="28">
        <f>D22+D23</f>
        <v>139.01160791128132</v>
      </c>
      <c r="E25" s="28">
        <f>E22+E23</f>
        <v>154.69999999999999</v>
      </c>
      <c r="F25" s="28">
        <f>F22+F23</f>
        <v>194.4247669773635</v>
      </c>
      <c r="G25" s="28">
        <f>G22+G23</f>
        <v>247.6143800029287</v>
      </c>
      <c r="H25" s="28">
        <f>H22-H24</f>
        <v>305.6875</v>
      </c>
    </row>
    <row r="26" spans="2:8">
      <c r="B26" s="39" t="s">
        <v>82</v>
      </c>
      <c r="C26" s="38">
        <v>90</v>
      </c>
      <c r="D26" s="38"/>
      <c r="E26" s="38">
        <v>120</v>
      </c>
      <c r="F26" s="38"/>
      <c r="G26" s="38"/>
      <c r="H26" s="38">
        <v>306</v>
      </c>
    </row>
    <row r="29" spans="2:8">
      <c r="B29" s="29" t="s">
        <v>84</v>
      </c>
    </row>
    <row r="30" spans="2:8">
      <c r="B30" s="25"/>
      <c r="C30" s="36">
        <v>1860</v>
      </c>
      <c r="D30" s="36">
        <v>1870</v>
      </c>
      <c r="E30" s="36">
        <v>1880</v>
      </c>
      <c r="F30" s="36">
        <v>1891</v>
      </c>
      <c r="G30" s="36">
        <v>1901</v>
      </c>
      <c r="H30" s="36">
        <v>1911</v>
      </c>
    </row>
    <row r="31" spans="2:8">
      <c r="B31" s="25" t="s">
        <v>85</v>
      </c>
      <c r="C31" s="28"/>
      <c r="D31" s="25"/>
      <c r="E31" s="28"/>
      <c r="F31" s="28"/>
      <c r="G31" s="28"/>
      <c r="H31" s="28">
        <v>10</v>
      </c>
    </row>
    <row r="32" spans="2:8">
      <c r="B32" s="25" t="s">
        <v>92</v>
      </c>
      <c r="C32" s="28">
        <v>40.416666666666671</v>
      </c>
      <c r="D32" s="37">
        <v>47.675846668360002</v>
      </c>
      <c r="E32" s="28">
        <v>57</v>
      </c>
      <c r="F32" s="28">
        <v>69.823513754191836</v>
      </c>
      <c r="G32" s="28">
        <v>87.859049798511734</v>
      </c>
      <c r="H32" s="28">
        <v>102</v>
      </c>
    </row>
    <row r="33" spans="2:8">
      <c r="B33" s="25" t="s">
        <v>86</v>
      </c>
      <c r="C33" s="28">
        <v>17</v>
      </c>
      <c r="D33" s="28">
        <v>16.925730251460504</v>
      </c>
      <c r="E33" s="28">
        <v>17</v>
      </c>
      <c r="F33" s="28">
        <v>23.022340769894654</v>
      </c>
      <c r="G33" s="28">
        <v>30.402138043592043</v>
      </c>
      <c r="H33" s="28">
        <v>37</v>
      </c>
    </row>
    <row r="34" spans="2:8">
      <c r="B34" s="25" t="s">
        <v>87</v>
      </c>
      <c r="C34" s="28">
        <v>56.583333333333336</v>
      </c>
      <c r="D34" s="28">
        <v>58.31650791634916</v>
      </c>
      <c r="E34" s="28">
        <v>61</v>
      </c>
      <c r="F34" s="28">
        <v>74.002536292370621</v>
      </c>
      <c r="G34" s="28">
        <v>92.647468886363512</v>
      </c>
      <c r="H34" s="28">
        <v>107</v>
      </c>
    </row>
    <row r="35" spans="2:8">
      <c r="B35" s="25" t="s">
        <v>88</v>
      </c>
      <c r="C35" s="28">
        <v>10</v>
      </c>
      <c r="D35" s="28">
        <v>12.198247396494793</v>
      </c>
      <c r="E35" s="28">
        <v>15</v>
      </c>
      <c r="F35" s="28">
        <v>21.099861087555578</v>
      </c>
      <c r="G35" s="28">
        <v>28.327019195546214</v>
      </c>
      <c r="H35" s="28">
        <v>35</v>
      </c>
    </row>
    <row r="36" spans="2:8">
      <c r="B36" s="38" t="s">
        <v>93</v>
      </c>
      <c r="C36" s="28"/>
      <c r="D36" s="28"/>
      <c r="E36" s="28"/>
      <c r="F36" s="28"/>
      <c r="G36" s="28"/>
      <c r="H36" s="28"/>
    </row>
    <row r="37" spans="2:8">
      <c r="B37" s="25" t="s">
        <v>89</v>
      </c>
      <c r="C37" s="28">
        <v>3</v>
      </c>
      <c r="D37" s="28">
        <v>3.8836677673355346</v>
      </c>
      <c r="E37" s="28">
        <v>5</v>
      </c>
      <c r="F37" s="28">
        <v>6.4765150733508188</v>
      </c>
      <c r="G37" s="28">
        <v>8.3787040789151952</v>
      </c>
      <c r="H37" s="28">
        <v>10</v>
      </c>
    </row>
    <row r="38" spans="2:8">
      <c r="B38" s="25" t="s">
        <v>90</v>
      </c>
      <c r="C38" s="28"/>
      <c r="D38" s="28"/>
      <c r="E38" s="28"/>
      <c r="F38" s="28"/>
      <c r="G38" s="28"/>
      <c r="H38" s="28">
        <v>5</v>
      </c>
    </row>
    <row r="39" spans="2:8">
      <c r="B39" s="36" t="s">
        <v>91</v>
      </c>
      <c r="C39" s="28">
        <v>127.05999999999999</v>
      </c>
      <c r="D39" s="28">
        <v>139</v>
      </c>
      <c r="E39" s="28">
        <v>155</v>
      </c>
      <c r="F39" s="28">
        <v>194.4247669773635</v>
      </c>
      <c r="G39" s="28">
        <v>247.6143800029287</v>
      </c>
      <c r="H39" s="28">
        <v>306</v>
      </c>
    </row>
  </sheetData>
  <hyperlinks>
    <hyperlink ref="A1" location="'Front page'!A1" display="Front page"/>
  </hyperlinks>
  <pageMargins left="0.7" right="0.7" top="0.75" bottom="0.75" header="0.3" footer="0.3"/>
  <pageSetup paperSize="9" orientation="portrait" r:id="rId1"/>
  <ignoredErrors>
    <ignoredError sqref="D8"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sheetPr>
  <dimension ref="A1:M469"/>
  <sheetViews>
    <sheetView zoomScale="90" zoomScaleNormal="9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4" customWidth="1"/>
    <col min="3" max="3" width="18.28515625" customWidth="1"/>
    <col min="4" max="4" width="10.85546875" customWidth="1"/>
    <col min="5" max="5" width="11.5703125" customWidth="1"/>
    <col min="6" max="6" width="15.85546875" customWidth="1"/>
    <col min="7" max="7" width="18.42578125" style="68" customWidth="1"/>
    <col min="8" max="8" width="13.140625" customWidth="1"/>
    <col min="9" max="9" width="13.42578125" customWidth="1"/>
    <col min="10" max="10" width="9.140625" style="7"/>
    <col min="11" max="11" width="17.7109375" customWidth="1"/>
    <col min="13" max="13" width="9.140625" style="69"/>
  </cols>
  <sheetData>
    <row r="1" spans="1:13" s="68" customFormat="1" ht="15.75">
      <c r="A1" s="230" t="s">
        <v>348</v>
      </c>
      <c r="B1" s="228" t="s">
        <v>260</v>
      </c>
      <c r="J1" s="12"/>
      <c r="M1" s="69"/>
    </row>
    <row r="2" spans="1:13" s="68" customFormat="1" ht="15.75">
      <c r="B2" s="174"/>
      <c r="J2" s="12"/>
      <c r="M2" s="69"/>
    </row>
    <row r="3" spans="1:13" s="68" customFormat="1" ht="15.75">
      <c r="B3" s="174"/>
      <c r="J3" s="12"/>
      <c r="M3" s="69"/>
    </row>
    <row r="4" spans="1:13" ht="45">
      <c r="B4" s="29" t="s">
        <v>9</v>
      </c>
      <c r="C4" s="76" t="s">
        <v>258</v>
      </c>
      <c r="D4" s="29" t="s">
        <v>10</v>
      </c>
      <c r="E4" s="29"/>
      <c r="F4" s="76" t="s">
        <v>11</v>
      </c>
      <c r="G4" s="76" t="s">
        <v>257</v>
      </c>
      <c r="H4" s="76" t="s">
        <v>24</v>
      </c>
      <c r="I4" s="76" t="s">
        <v>25</v>
      </c>
      <c r="J4" s="33" t="s">
        <v>38</v>
      </c>
      <c r="K4" s="1" t="s">
        <v>359</v>
      </c>
      <c r="L4" s="74" t="s">
        <v>259</v>
      </c>
    </row>
    <row r="5" spans="1:13">
      <c r="A5">
        <v>1841</v>
      </c>
      <c r="B5" s="15">
        <f>B6*'Wage incomes'!B5/'Wage incomes'!B6</f>
        <v>30.120162787105194</v>
      </c>
      <c r="C5" s="15" t="s">
        <v>50</v>
      </c>
      <c r="D5" s="15">
        <f>D6*B5/B6</f>
        <v>9.0332923824838964</v>
      </c>
      <c r="E5" s="2"/>
      <c r="F5" s="2">
        <v>6</v>
      </c>
      <c r="G5" s="69">
        <f t="shared" ref="G5:G17" si="0">F5</f>
        <v>6</v>
      </c>
      <c r="H5" s="2">
        <v>16</v>
      </c>
      <c r="I5" s="2">
        <f t="shared" ref="I5:I23" si="1">I6*H5/H6</f>
        <v>25.866666666666664</v>
      </c>
      <c r="J5" s="8">
        <f t="shared" ref="J5:J68" si="2">D5+G5+I5</f>
        <v>40.89995904915056</v>
      </c>
      <c r="K5" s="2"/>
      <c r="L5" s="2"/>
    </row>
    <row r="6" spans="1:13">
      <c r="A6">
        <v>1842</v>
      </c>
      <c r="B6" s="2">
        <f t="shared" ref="B6:B17" si="3">D6+F6+H6</f>
        <v>30.803047286918247</v>
      </c>
      <c r="C6" s="2">
        <v>9.6999999999999993</v>
      </c>
      <c r="D6" s="15">
        <f t="shared" ref="D6:D17" si="4">C6/1.05</f>
        <v>9.2380952380952372</v>
      </c>
      <c r="E6" s="2"/>
      <c r="F6" s="2">
        <f t="shared" ref="F6:F32" si="5">F7*D6/D7</f>
        <v>5.9600614439324113</v>
      </c>
      <c r="G6" s="69">
        <f t="shared" si="0"/>
        <v>5.9600614439324113</v>
      </c>
      <c r="H6" s="2">
        <f t="shared" ref="H6:H22" si="6">H7*D6/D7</f>
        <v>15.604890604890599</v>
      </c>
      <c r="I6" s="2">
        <f t="shared" si="1"/>
        <v>25.227906477906465</v>
      </c>
      <c r="J6" s="8">
        <f t="shared" si="2"/>
        <v>40.426063159934117</v>
      </c>
      <c r="K6" s="2"/>
      <c r="L6" s="2"/>
    </row>
    <row r="7" spans="1:13">
      <c r="A7">
        <f>A6+1</f>
        <v>1843</v>
      </c>
      <c r="B7" s="2">
        <f t="shared" si="3"/>
        <v>36.20151949184207</v>
      </c>
      <c r="C7" s="2">
        <v>11.4</v>
      </c>
      <c r="D7" s="15">
        <f t="shared" si="4"/>
        <v>10.857142857142858</v>
      </c>
      <c r="E7" s="2"/>
      <c r="F7" s="2">
        <f t="shared" si="5"/>
        <v>7.0046082949308772</v>
      </c>
      <c r="G7" s="69">
        <f t="shared" si="0"/>
        <v>7.0046082949308772</v>
      </c>
      <c r="H7" s="2">
        <f t="shared" si="6"/>
        <v>18.339768339768334</v>
      </c>
      <c r="I7" s="2">
        <f t="shared" si="1"/>
        <v>29.649292149292137</v>
      </c>
      <c r="J7" s="8">
        <f t="shared" si="2"/>
        <v>47.511043301365874</v>
      </c>
      <c r="K7" s="2"/>
      <c r="L7" s="2"/>
    </row>
    <row r="8" spans="1:13">
      <c r="A8">
        <f t="shared" ref="A8:A71" si="7">A7+1</f>
        <v>1844</v>
      </c>
      <c r="B8" s="2">
        <f t="shared" si="3"/>
        <v>35.248847926267274</v>
      </c>
      <c r="C8" s="2">
        <v>11.1</v>
      </c>
      <c r="D8" s="15">
        <f t="shared" si="4"/>
        <v>10.571428571428571</v>
      </c>
      <c r="E8" s="2"/>
      <c r="F8" s="2">
        <f t="shared" si="5"/>
        <v>6.8202764976958532</v>
      </c>
      <c r="G8" s="69">
        <f t="shared" si="0"/>
        <v>6.8202764976958532</v>
      </c>
      <c r="H8" s="2">
        <f t="shared" si="6"/>
        <v>17.857142857142851</v>
      </c>
      <c r="I8" s="2">
        <f t="shared" si="1"/>
        <v>28.86904761904761</v>
      </c>
      <c r="J8" s="8">
        <f t="shared" si="2"/>
        <v>46.260752688172033</v>
      </c>
      <c r="K8" s="2"/>
      <c r="L8" s="2"/>
    </row>
    <row r="9" spans="1:13">
      <c r="A9">
        <f t="shared" si="7"/>
        <v>1845</v>
      </c>
      <c r="B9" s="2">
        <f t="shared" si="3"/>
        <v>36.519076680366993</v>
      </c>
      <c r="C9" s="2">
        <v>11.5</v>
      </c>
      <c r="D9" s="15">
        <f t="shared" si="4"/>
        <v>10.952380952380953</v>
      </c>
      <c r="E9" s="2"/>
      <c r="F9" s="2">
        <f t="shared" si="5"/>
        <v>7.066052227342551</v>
      </c>
      <c r="G9" s="69">
        <f t="shared" si="0"/>
        <v>7.066052227342551</v>
      </c>
      <c r="H9" s="2">
        <f t="shared" si="6"/>
        <v>18.500643500643495</v>
      </c>
      <c r="I9" s="2">
        <f t="shared" si="1"/>
        <v>29.909373659373653</v>
      </c>
      <c r="J9" s="8">
        <f t="shared" si="2"/>
        <v>47.927806839097158</v>
      </c>
      <c r="K9" s="2"/>
      <c r="L9" s="2"/>
    </row>
    <row r="10" spans="1:13">
      <c r="A10">
        <f t="shared" si="7"/>
        <v>1846</v>
      </c>
      <c r="B10" s="2">
        <f t="shared" si="3"/>
        <v>37.154191057416853</v>
      </c>
      <c r="C10" s="2">
        <v>11.7</v>
      </c>
      <c r="D10" s="15">
        <f t="shared" si="4"/>
        <v>11.142857142857142</v>
      </c>
      <c r="E10" s="2"/>
      <c r="F10" s="2">
        <f t="shared" si="5"/>
        <v>7.1889400921658986</v>
      </c>
      <c r="G10" s="69">
        <f t="shared" si="0"/>
        <v>7.1889400921658986</v>
      </c>
      <c r="H10" s="2">
        <f t="shared" si="6"/>
        <v>18.822393822393813</v>
      </c>
      <c r="I10" s="2">
        <f t="shared" si="1"/>
        <v>30.429536679536671</v>
      </c>
      <c r="J10" s="8">
        <f t="shared" si="2"/>
        <v>48.761333914559714</v>
      </c>
      <c r="K10" s="2"/>
      <c r="L10" s="2"/>
    </row>
    <row r="11" spans="1:13">
      <c r="A11">
        <f t="shared" si="7"/>
        <v>1847</v>
      </c>
      <c r="B11" s="2">
        <f t="shared" si="3"/>
        <v>38.106862622991642</v>
      </c>
      <c r="C11" s="2">
        <v>12</v>
      </c>
      <c r="D11" s="15">
        <f t="shared" si="4"/>
        <v>11.428571428571429</v>
      </c>
      <c r="E11" s="2"/>
      <c r="F11" s="2">
        <f t="shared" si="5"/>
        <v>7.3732718894009217</v>
      </c>
      <c r="G11" s="69">
        <f t="shared" si="0"/>
        <v>7.3732718894009217</v>
      </c>
      <c r="H11" s="2">
        <f t="shared" si="6"/>
        <v>19.305019305019297</v>
      </c>
      <c r="I11" s="2">
        <f t="shared" si="1"/>
        <v>31.209781209781205</v>
      </c>
      <c r="J11" s="8">
        <f t="shared" si="2"/>
        <v>50.011624527753554</v>
      </c>
      <c r="K11" s="2"/>
      <c r="L11" s="2"/>
    </row>
    <row r="12" spans="1:13">
      <c r="A12">
        <f t="shared" si="7"/>
        <v>1848</v>
      </c>
      <c r="B12" s="2">
        <f t="shared" si="3"/>
        <v>38.741977000041508</v>
      </c>
      <c r="C12" s="2">
        <v>12.2</v>
      </c>
      <c r="D12" s="15">
        <f t="shared" si="4"/>
        <v>11.619047619047619</v>
      </c>
      <c r="E12" s="2"/>
      <c r="F12" s="2">
        <f t="shared" si="5"/>
        <v>7.4961597542242702</v>
      </c>
      <c r="G12" s="69">
        <f t="shared" si="0"/>
        <v>7.4961597542242702</v>
      </c>
      <c r="H12" s="2">
        <f t="shared" si="6"/>
        <v>19.626769626769619</v>
      </c>
      <c r="I12" s="2">
        <f t="shared" si="1"/>
        <v>31.729944229944227</v>
      </c>
      <c r="J12" s="8">
        <f t="shared" si="2"/>
        <v>50.845151603216117</v>
      </c>
      <c r="K12" s="2"/>
      <c r="L12" s="2"/>
    </row>
    <row r="13" spans="1:13">
      <c r="A13">
        <f t="shared" si="7"/>
        <v>1849</v>
      </c>
      <c r="B13" s="2">
        <f t="shared" si="3"/>
        <v>37.154191057416853</v>
      </c>
      <c r="C13" s="2">
        <v>11.7</v>
      </c>
      <c r="D13" s="15">
        <f t="shared" si="4"/>
        <v>11.142857142857142</v>
      </c>
      <c r="E13" s="2"/>
      <c r="F13" s="2">
        <f t="shared" si="5"/>
        <v>7.1889400921658986</v>
      </c>
      <c r="G13" s="69">
        <f t="shared" si="0"/>
        <v>7.1889400921658986</v>
      </c>
      <c r="H13" s="2">
        <f t="shared" si="6"/>
        <v>18.822393822393813</v>
      </c>
      <c r="I13" s="2">
        <f t="shared" si="1"/>
        <v>30.429536679536675</v>
      </c>
      <c r="J13" s="8">
        <f t="shared" si="2"/>
        <v>48.761333914559714</v>
      </c>
      <c r="K13" s="2"/>
      <c r="L13" s="2"/>
    </row>
    <row r="14" spans="1:13">
      <c r="A14">
        <f t="shared" si="7"/>
        <v>1850</v>
      </c>
      <c r="B14" s="2">
        <f t="shared" si="3"/>
        <v>36.519076680366993</v>
      </c>
      <c r="C14" s="2">
        <v>11.5</v>
      </c>
      <c r="D14" s="15">
        <f t="shared" si="4"/>
        <v>10.952380952380953</v>
      </c>
      <c r="E14" s="2"/>
      <c r="F14" s="2">
        <f t="shared" si="5"/>
        <v>7.066052227342551</v>
      </c>
      <c r="G14" s="69">
        <f t="shared" si="0"/>
        <v>7.066052227342551</v>
      </c>
      <c r="H14" s="2">
        <f t="shared" si="6"/>
        <v>18.500643500643495</v>
      </c>
      <c r="I14" s="2">
        <f t="shared" si="1"/>
        <v>29.90937365937366</v>
      </c>
      <c r="J14" s="8">
        <f t="shared" si="2"/>
        <v>47.927806839097158</v>
      </c>
      <c r="K14" s="2"/>
      <c r="L14" s="2"/>
    </row>
    <row r="15" spans="1:13">
      <c r="A15">
        <f t="shared" si="7"/>
        <v>1851</v>
      </c>
      <c r="B15" s="2">
        <f t="shared" si="3"/>
        <v>36.519076680366993</v>
      </c>
      <c r="C15" s="2">
        <v>11.5</v>
      </c>
      <c r="D15" s="15">
        <f t="shared" si="4"/>
        <v>10.952380952380953</v>
      </c>
      <c r="E15" s="2"/>
      <c r="F15" s="2">
        <f t="shared" si="5"/>
        <v>7.066052227342551</v>
      </c>
      <c r="G15" s="69">
        <f t="shared" si="0"/>
        <v>7.066052227342551</v>
      </c>
      <c r="H15" s="2">
        <f t="shared" si="6"/>
        <v>18.500643500643495</v>
      </c>
      <c r="I15" s="2">
        <f t="shared" si="1"/>
        <v>29.90937365937366</v>
      </c>
      <c r="J15" s="8">
        <f t="shared" si="2"/>
        <v>47.927806839097158</v>
      </c>
      <c r="K15" s="2"/>
      <c r="L15" s="2"/>
    </row>
    <row r="16" spans="1:13">
      <c r="A16">
        <f t="shared" si="7"/>
        <v>1852</v>
      </c>
      <c r="B16" s="2">
        <f t="shared" si="3"/>
        <v>36.83663386889193</v>
      </c>
      <c r="C16" s="2">
        <v>11.6</v>
      </c>
      <c r="D16" s="15">
        <f t="shared" si="4"/>
        <v>11.047619047619047</v>
      </c>
      <c r="E16" s="2"/>
      <c r="F16" s="2">
        <f t="shared" si="5"/>
        <v>7.1274961597542248</v>
      </c>
      <c r="G16" s="69">
        <f t="shared" si="0"/>
        <v>7.1274961597542248</v>
      </c>
      <c r="H16" s="2">
        <f t="shared" si="6"/>
        <v>18.661518661518656</v>
      </c>
      <c r="I16" s="2">
        <f t="shared" si="1"/>
        <v>30.169455169455169</v>
      </c>
      <c r="J16" s="8">
        <f t="shared" si="2"/>
        <v>48.344570376828443</v>
      </c>
      <c r="K16" s="2"/>
      <c r="L16" s="2"/>
    </row>
    <row r="17" spans="1:13">
      <c r="A17">
        <f t="shared" si="7"/>
        <v>1853</v>
      </c>
      <c r="B17" s="2">
        <f t="shared" si="3"/>
        <v>37.471748245941797</v>
      </c>
      <c r="C17" s="2">
        <v>11.8</v>
      </c>
      <c r="D17" s="15">
        <f t="shared" si="4"/>
        <v>11.238095238095239</v>
      </c>
      <c r="E17" s="2"/>
      <c r="F17" s="2">
        <f t="shared" si="5"/>
        <v>7.2503840245775741</v>
      </c>
      <c r="G17" s="69">
        <f t="shared" si="0"/>
        <v>7.2503840245775741</v>
      </c>
      <c r="H17" s="2">
        <f t="shared" si="6"/>
        <v>18.983268983268982</v>
      </c>
      <c r="I17" s="2">
        <f t="shared" si="1"/>
        <v>30.689618189618198</v>
      </c>
      <c r="J17" s="8">
        <f t="shared" si="2"/>
        <v>49.178097452291013</v>
      </c>
      <c r="K17" s="2"/>
      <c r="L17" s="2"/>
    </row>
    <row r="18" spans="1:13">
      <c r="A18">
        <f t="shared" si="7"/>
        <v>1854</v>
      </c>
      <c r="B18" s="2">
        <f>D18+F18+H18</f>
        <v>39.694648565616305</v>
      </c>
      <c r="C18" s="2">
        <v>12.5</v>
      </c>
      <c r="D18" s="15">
        <f>C18/1.05</f>
        <v>11.904761904761905</v>
      </c>
      <c r="E18" s="2"/>
      <c r="F18" s="2">
        <f t="shared" si="5"/>
        <v>7.6804915514592942</v>
      </c>
      <c r="G18" s="69">
        <f>F18</f>
        <v>7.6804915514592942</v>
      </c>
      <c r="H18" s="2">
        <f t="shared" si="6"/>
        <v>20.109395109395106</v>
      </c>
      <c r="I18" s="2">
        <f t="shared" si="1"/>
        <v>32.510188760188761</v>
      </c>
      <c r="J18" s="8">
        <f t="shared" si="2"/>
        <v>52.095442216409964</v>
      </c>
      <c r="K18" s="2"/>
      <c r="L18" s="2"/>
    </row>
    <row r="19" spans="1:13">
      <c r="A19">
        <f t="shared" si="7"/>
        <v>1855</v>
      </c>
      <c r="B19" s="2">
        <v>43</v>
      </c>
      <c r="C19" s="2">
        <v>14.1</v>
      </c>
      <c r="D19" s="2">
        <v>13</v>
      </c>
      <c r="E19" s="70">
        <f>AVERAGE(C19:C34)/AVERAGE(D19:D34)</f>
        <v>1.0514349608647036</v>
      </c>
      <c r="F19" s="2">
        <f t="shared" si="5"/>
        <v>8.3870967741935498</v>
      </c>
      <c r="G19" s="69">
        <v>8.4</v>
      </c>
      <c r="H19" s="2">
        <f t="shared" si="6"/>
        <v>21.959459459459456</v>
      </c>
      <c r="I19" s="2">
        <f t="shared" si="1"/>
        <v>35.501126126126131</v>
      </c>
      <c r="J19" s="8">
        <f t="shared" si="2"/>
        <v>56.90112612612613</v>
      </c>
      <c r="K19" s="69">
        <f>D19+G19+H19</f>
        <v>43.359459459459458</v>
      </c>
      <c r="L19" s="2">
        <f>J19-B19</f>
        <v>13.90112612612613</v>
      </c>
      <c r="M19" s="69">
        <f>B19-K19</f>
        <v>-0.35945945945945823</v>
      </c>
    </row>
    <row r="20" spans="1:13">
      <c r="A20">
        <f t="shared" si="7"/>
        <v>1856</v>
      </c>
      <c r="B20" s="2">
        <v>46</v>
      </c>
      <c r="C20" s="2">
        <v>14.4</v>
      </c>
      <c r="D20" s="2">
        <v>13.6</v>
      </c>
      <c r="E20" s="2"/>
      <c r="F20" s="2">
        <f t="shared" si="5"/>
        <v>8.7741935483870979</v>
      </c>
      <c r="G20" s="69">
        <v>8.8000000000000007</v>
      </c>
      <c r="H20" s="2">
        <f t="shared" si="6"/>
        <v>22.972972972972968</v>
      </c>
      <c r="I20" s="2">
        <f t="shared" si="1"/>
        <v>37.13963963963964</v>
      </c>
      <c r="J20" s="8">
        <f t="shared" si="2"/>
        <v>59.539639639639638</v>
      </c>
      <c r="K20" s="69">
        <f t="shared" ref="K20:K78" si="8">D20+G20+H20</f>
        <v>45.372972972972967</v>
      </c>
      <c r="L20" s="69">
        <f t="shared" ref="L20:L78" si="9">J20-B20</f>
        <v>13.539639639639638</v>
      </c>
      <c r="M20" s="69">
        <f t="shared" ref="M20:M78" si="10">B20-K20</f>
        <v>0.62702702702703306</v>
      </c>
    </row>
    <row r="21" spans="1:13">
      <c r="A21">
        <f t="shared" si="7"/>
        <v>1857</v>
      </c>
      <c r="B21" s="2">
        <v>46</v>
      </c>
      <c r="C21" s="2">
        <v>15</v>
      </c>
      <c r="D21" s="2">
        <v>14</v>
      </c>
      <c r="E21" s="2"/>
      <c r="F21" s="2">
        <f t="shared" si="5"/>
        <v>9.0322580645161299</v>
      </c>
      <c r="G21" s="69">
        <v>9.1</v>
      </c>
      <c r="H21" s="2">
        <f t="shared" si="6"/>
        <v>23.648648648648646</v>
      </c>
      <c r="I21" s="2">
        <f t="shared" si="1"/>
        <v>38.231981981981981</v>
      </c>
      <c r="J21" s="8">
        <f t="shared" si="2"/>
        <v>61.331981981981983</v>
      </c>
      <c r="K21" s="69">
        <f t="shared" si="8"/>
        <v>46.748648648648647</v>
      </c>
      <c r="L21" s="69">
        <f t="shared" si="9"/>
        <v>15.331981981981983</v>
      </c>
      <c r="M21" s="69">
        <f t="shared" si="10"/>
        <v>-0.748648648648647</v>
      </c>
    </row>
    <row r="22" spans="1:13">
      <c r="A22">
        <f t="shared" si="7"/>
        <v>1858</v>
      </c>
      <c r="B22" s="2">
        <v>48</v>
      </c>
      <c r="C22" s="2">
        <v>15.5</v>
      </c>
      <c r="D22" s="2">
        <v>14.6</v>
      </c>
      <c r="E22" s="2"/>
      <c r="F22" s="2">
        <f t="shared" si="5"/>
        <v>9.4193548387096779</v>
      </c>
      <c r="G22" s="69">
        <v>9.5</v>
      </c>
      <c r="H22" s="2">
        <f t="shared" si="6"/>
        <v>24.662162162162158</v>
      </c>
      <c r="I22" s="2">
        <f t="shared" si="1"/>
        <v>39.87049549549549</v>
      </c>
      <c r="J22" s="8">
        <f t="shared" si="2"/>
        <v>63.970495495495491</v>
      </c>
      <c r="K22" s="69">
        <f t="shared" si="8"/>
        <v>48.762162162162156</v>
      </c>
      <c r="L22" s="69">
        <f t="shared" si="9"/>
        <v>15.970495495495491</v>
      </c>
      <c r="M22" s="69">
        <f t="shared" si="10"/>
        <v>-0.76216216216215571</v>
      </c>
    </row>
    <row r="23" spans="1:13">
      <c r="A23">
        <f t="shared" si="7"/>
        <v>1859</v>
      </c>
      <c r="B23" s="2">
        <v>47</v>
      </c>
      <c r="C23" s="2">
        <v>15.6</v>
      </c>
      <c r="D23" s="2">
        <v>14.4</v>
      </c>
      <c r="E23" s="2"/>
      <c r="F23" s="2">
        <f t="shared" si="5"/>
        <v>9.2903225806451619</v>
      </c>
      <c r="G23" s="69">
        <v>9.3000000000000007</v>
      </c>
      <c r="H23" s="2">
        <f>H24*D23/D24</f>
        <v>24.324324324324323</v>
      </c>
      <c r="I23" s="2">
        <f t="shared" si="1"/>
        <v>39.324324324324323</v>
      </c>
      <c r="J23" s="8">
        <f t="shared" si="2"/>
        <v>63.024324324324326</v>
      </c>
      <c r="K23" s="69">
        <f t="shared" si="8"/>
        <v>48.024324324324326</v>
      </c>
      <c r="L23" s="69">
        <f t="shared" si="9"/>
        <v>16.024324324324326</v>
      </c>
      <c r="M23" s="69">
        <f t="shared" si="10"/>
        <v>-1.0243243243243256</v>
      </c>
    </row>
    <row r="24" spans="1:13">
      <c r="A24">
        <f t="shared" si="7"/>
        <v>1860</v>
      </c>
      <c r="B24" s="2">
        <v>50</v>
      </c>
      <c r="C24" s="2">
        <v>16</v>
      </c>
      <c r="D24" s="2">
        <v>14.8</v>
      </c>
      <c r="E24" s="2"/>
      <c r="F24" s="2">
        <f t="shared" si="5"/>
        <v>9.5483870967741939</v>
      </c>
      <c r="G24" s="69">
        <v>9.6</v>
      </c>
      <c r="H24" s="2">
        <v>25</v>
      </c>
      <c r="I24" s="2">
        <f>'Intermediate incomes'!D6</f>
        <v>40.416666666666671</v>
      </c>
      <c r="J24" s="8">
        <f t="shared" si="2"/>
        <v>64.816666666666663</v>
      </c>
      <c r="K24" s="69">
        <f t="shared" si="8"/>
        <v>49.4</v>
      </c>
      <c r="L24" s="69">
        <f t="shared" si="9"/>
        <v>14.816666666666663</v>
      </c>
      <c r="M24" s="69">
        <f t="shared" si="10"/>
        <v>0.60000000000000142</v>
      </c>
    </row>
    <row r="25" spans="1:13">
      <c r="A25">
        <f t="shared" si="7"/>
        <v>1861</v>
      </c>
      <c r="B25" s="2">
        <v>50</v>
      </c>
      <c r="C25" s="2">
        <v>16.600000000000001</v>
      </c>
      <c r="D25" s="2">
        <v>15.3</v>
      </c>
      <c r="E25" s="2"/>
      <c r="F25" s="2">
        <f t="shared" si="5"/>
        <v>9.870967741935484</v>
      </c>
      <c r="G25" s="69">
        <v>10</v>
      </c>
      <c r="H25" s="15">
        <f>H24*(H$34/H$24)^(1/10)</f>
        <v>25.459984403675605</v>
      </c>
      <c r="I25" s="15">
        <f>I24*(I$44/I$24)^(1/20)</f>
        <v>41.11745357221956</v>
      </c>
      <c r="J25" s="8">
        <f t="shared" si="2"/>
        <v>66.417453572219557</v>
      </c>
      <c r="K25" s="69">
        <f t="shared" si="8"/>
        <v>50.759984403675602</v>
      </c>
      <c r="L25" s="69">
        <f t="shared" si="9"/>
        <v>16.417453572219557</v>
      </c>
      <c r="M25" s="69">
        <f t="shared" si="10"/>
        <v>-0.75998440367560249</v>
      </c>
    </row>
    <row r="26" spans="1:13">
      <c r="A26">
        <f t="shared" si="7"/>
        <v>1862</v>
      </c>
      <c r="B26" s="2">
        <v>52</v>
      </c>
      <c r="C26" s="2">
        <v>17.100000000000001</v>
      </c>
      <c r="D26" s="2">
        <v>16</v>
      </c>
      <c r="E26" s="2"/>
      <c r="F26" s="2">
        <f t="shared" si="5"/>
        <v>10.32258064516129</v>
      </c>
      <c r="G26" s="69">
        <v>10.4</v>
      </c>
      <c r="H26" s="15">
        <f t="shared" ref="H26:H33" si="11">H25*(H$34/H$24)^(1/10)</f>
        <v>25.928432233416203</v>
      </c>
      <c r="I26" s="15">
        <f t="shared" ref="I26:I33" si="12">I25*(I$44/I$24)^(1/20)</f>
        <v>41.830391462192928</v>
      </c>
      <c r="J26" s="8">
        <f t="shared" si="2"/>
        <v>68.230391462192927</v>
      </c>
      <c r="K26" s="69">
        <f t="shared" si="8"/>
        <v>52.328432233416201</v>
      </c>
      <c r="L26" s="69">
        <f t="shared" si="9"/>
        <v>16.230391462192927</v>
      </c>
      <c r="M26" s="69">
        <f t="shared" si="10"/>
        <v>-0.32843223341620131</v>
      </c>
    </row>
    <row r="27" spans="1:13">
      <c r="A27">
        <f t="shared" si="7"/>
        <v>1863</v>
      </c>
      <c r="B27" s="2">
        <v>54</v>
      </c>
      <c r="C27" s="2">
        <v>17.2</v>
      </c>
      <c r="D27" s="2">
        <v>16.600000000000001</v>
      </c>
      <c r="E27" s="2"/>
      <c r="F27" s="2">
        <f t="shared" si="5"/>
        <v>10.70967741935484</v>
      </c>
      <c r="G27" s="69">
        <v>10.8</v>
      </c>
      <c r="H27" s="15">
        <f t="shared" si="11"/>
        <v>26.405499210981457</v>
      </c>
      <c r="I27" s="15">
        <f t="shared" si="12"/>
        <v>42.555691023203806</v>
      </c>
      <c r="J27" s="8">
        <f t="shared" si="2"/>
        <v>69.955691023203812</v>
      </c>
      <c r="K27" s="69">
        <f t="shared" si="8"/>
        <v>53.805499210981459</v>
      </c>
      <c r="L27" s="69">
        <f t="shared" si="9"/>
        <v>15.955691023203812</v>
      </c>
      <c r="M27" s="69">
        <f t="shared" si="10"/>
        <v>0.19450078901854084</v>
      </c>
    </row>
    <row r="28" spans="1:13">
      <c r="A28">
        <f t="shared" si="7"/>
        <v>1864</v>
      </c>
      <c r="B28" s="2">
        <v>56</v>
      </c>
      <c r="C28" s="2">
        <v>18.100000000000001</v>
      </c>
      <c r="D28" s="2">
        <v>17.5</v>
      </c>
      <c r="E28" s="2"/>
      <c r="F28" s="2">
        <f t="shared" si="5"/>
        <v>11.290322580645162</v>
      </c>
      <c r="G28" s="69">
        <v>11.4</v>
      </c>
      <c r="H28" s="15">
        <f t="shared" si="11"/>
        <v>26.891343923314256</v>
      </c>
      <c r="I28" s="15">
        <f t="shared" si="12"/>
        <v>43.293566594976568</v>
      </c>
      <c r="J28" s="8">
        <f t="shared" si="2"/>
        <v>72.193566594976573</v>
      </c>
      <c r="K28" s="69">
        <f t="shared" si="8"/>
        <v>55.791343923314258</v>
      </c>
      <c r="L28" s="69">
        <f t="shared" si="9"/>
        <v>16.193566594976573</v>
      </c>
      <c r="M28" s="69">
        <f t="shared" si="10"/>
        <v>0.20865607668574171</v>
      </c>
    </row>
    <row r="29" spans="1:13">
      <c r="A29">
        <f t="shared" si="7"/>
        <v>1865</v>
      </c>
      <c r="B29" s="2">
        <v>58</v>
      </c>
      <c r="C29" s="2">
        <v>19.399999999999999</v>
      </c>
      <c r="D29" s="2">
        <v>18.899999999999999</v>
      </c>
      <c r="E29" s="2"/>
      <c r="F29" s="2">
        <f t="shared" si="5"/>
        <v>12.193548387096774</v>
      </c>
      <c r="G29" s="69">
        <v>12.3</v>
      </c>
      <c r="H29" s="15">
        <f t="shared" si="11"/>
        <v>27.38612787525831</v>
      </c>
      <c r="I29" s="15">
        <f t="shared" si="12"/>
        <v>44.044236233684401</v>
      </c>
      <c r="J29" s="8">
        <f t="shared" si="2"/>
        <v>75.244236233684404</v>
      </c>
      <c r="K29" s="69">
        <f t="shared" si="8"/>
        <v>58.586127875258313</v>
      </c>
      <c r="L29" s="69">
        <f t="shared" si="9"/>
        <v>17.244236233684404</v>
      </c>
      <c r="M29" s="69">
        <f t="shared" si="10"/>
        <v>-0.58612787525831322</v>
      </c>
    </row>
    <row r="30" spans="1:13">
      <c r="A30">
        <f t="shared" si="7"/>
        <v>1866</v>
      </c>
      <c r="B30" s="2">
        <v>59</v>
      </c>
      <c r="C30" s="2">
        <v>19.5</v>
      </c>
      <c r="D30" s="2">
        <v>19</v>
      </c>
      <c r="E30" s="2"/>
      <c r="F30" s="2">
        <f t="shared" si="5"/>
        <v>12.258064516129034</v>
      </c>
      <c r="G30" s="69">
        <v>12.4</v>
      </c>
      <c r="H30" s="15">
        <f t="shared" si="11"/>
        <v>27.890015543245696</v>
      </c>
      <c r="I30" s="15">
        <f t="shared" si="12"/>
        <v>44.807921776389001</v>
      </c>
      <c r="J30" s="8">
        <f t="shared" si="2"/>
        <v>76.207921776389</v>
      </c>
      <c r="K30" s="69">
        <f t="shared" si="8"/>
        <v>59.290015543245694</v>
      </c>
      <c r="L30" s="69">
        <f t="shared" si="9"/>
        <v>17.207921776389</v>
      </c>
      <c r="M30" s="69">
        <f t="shared" si="10"/>
        <v>-0.29001554324569412</v>
      </c>
    </row>
    <row r="31" spans="1:13">
      <c r="A31">
        <f t="shared" si="7"/>
        <v>1867</v>
      </c>
      <c r="B31" s="2">
        <v>59</v>
      </c>
      <c r="C31" s="2">
        <v>19.8</v>
      </c>
      <c r="D31" s="2">
        <v>18.899999999999999</v>
      </c>
      <c r="E31" s="2"/>
      <c r="F31" s="2">
        <f t="shared" si="5"/>
        <v>12.193548387096774</v>
      </c>
      <c r="G31" s="69">
        <v>12.3</v>
      </c>
      <c r="H31" s="15">
        <f t="shared" si="11"/>
        <v>28.403174429972225</v>
      </c>
      <c r="I31" s="15">
        <f t="shared" si="12"/>
        <v>45.584848906597621</v>
      </c>
      <c r="J31" s="8">
        <f t="shared" si="2"/>
        <v>76.784848906597617</v>
      </c>
      <c r="K31" s="69">
        <f t="shared" si="8"/>
        <v>59.603174429972228</v>
      </c>
      <c r="L31" s="69">
        <f t="shared" si="9"/>
        <v>17.784848906597617</v>
      </c>
      <c r="M31" s="69">
        <f t="shared" si="10"/>
        <v>-0.6031744299722277</v>
      </c>
    </row>
    <row r="32" spans="1:13">
      <c r="A32">
        <f t="shared" si="7"/>
        <v>1868</v>
      </c>
      <c r="B32" s="2">
        <v>60</v>
      </c>
      <c r="C32" s="2">
        <v>19.899999999999999</v>
      </c>
      <c r="D32" s="2">
        <v>19.100000000000001</v>
      </c>
      <c r="E32" s="2"/>
      <c r="F32" s="2">
        <f t="shared" si="5"/>
        <v>12.322580645161292</v>
      </c>
      <c r="G32" s="69">
        <v>12.5</v>
      </c>
      <c r="H32" s="15">
        <f t="shared" si="11"/>
        <v>28.925775120078825</v>
      </c>
      <c r="I32" s="15">
        <f t="shared" si="12"/>
        <v>46.375247220956808</v>
      </c>
      <c r="J32" s="8">
        <f t="shared" si="2"/>
        <v>77.975247220956817</v>
      </c>
      <c r="K32" s="69">
        <f t="shared" si="8"/>
        <v>60.525775120078826</v>
      </c>
      <c r="L32" s="69">
        <f t="shared" si="9"/>
        <v>17.975247220956817</v>
      </c>
      <c r="M32" s="69">
        <f t="shared" si="10"/>
        <v>-0.52577512007882632</v>
      </c>
    </row>
    <row r="33" spans="1:13">
      <c r="A33">
        <f t="shared" si="7"/>
        <v>1869</v>
      </c>
      <c r="B33" s="2">
        <v>64</v>
      </c>
      <c r="C33" s="2">
        <v>21.7</v>
      </c>
      <c r="D33" s="2">
        <v>20.9</v>
      </c>
      <c r="E33" s="2"/>
      <c r="F33" s="2">
        <f>F34*D33/D34</f>
        <v>13.483870967741934</v>
      </c>
      <c r="G33" s="69">
        <v>13.6</v>
      </c>
      <c r="H33" s="15">
        <f t="shared" si="11"/>
        <v>29.45799133685739</v>
      </c>
      <c r="I33" s="15">
        <f t="shared" si="12"/>
        <v>47.179350297102573</v>
      </c>
      <c r="J33" s="8">
        <f t="shared" si="2"/>
        <v>81.679350297102573</v>
      </c>
      <c r="K33" s="69">
        <f t="shared" si="8"/>
        <v>63.95799133685739</v>
      </c>
      <c r="L33" s="69">
        <f t="shared" si="9"/>
        <v>17.679350297102573</v>
      </c>
      <c r="M33" s="69">
        <f t="shared" si="10"/>
        <v>4.2008663142610203E-2</v>
      </c>
    </row>
    <row r="34" spans="1:13">
      <c r="A34">
        <f t="shared" si="7"/>
        <v>1870</v>
      </c>
      <c r="B34" s="2">
        <v>66</v>
      </c>
      <c r="C34" s="2">
        <v>22.2</v>
      </c>
      <c r="D34" s="2">
        <v>21.7</v>
      </c>
      <c r="E34" s="2"/>
      <c r="F34" s="2">
        <v>14</v>
      </c>
      <c r="G34" s="69">
        <v>14.1</v>
      </c>
      <c r="H34" s="2">
        <v>30</v>
      </c>
      <c r="I34" s="15">
        <f t="shared" ref="I34:I43" si="13">I33*($I$44/$I$24)^(1/20)</f>
        <v>47.997395762686963</v>
      </c>
      <c r="J34" s="8">
        <f t="shared" si="2"/>
        <v>83.797395762686961</v>
      </c>
      <c r="K34" s="69">
        <f t="shared" si="8"/>
        <v>65.8</v>
      </c>
      <c r="L34" s="69">
        <f t="shared" si="9"/>
        <v>17.797395762686961</v>
      </c>
      <c r="M34" s="69">
        <f t="shared" si="10"/>
        <v>0.20000000000000284</v>
      </c>
    </row>
    <row r="35" spans="1:13">
      <c r="A35">
        <f t="shared" si="7"/>
        <v>1871</v>
      </c>
      <c r="B35" s="2">
        <v>67</v>
      </c>
      <c r="C35" s="2">
        <v>22.9</v>
      </c>
      <c r="D35" s="2">
        <v>22.1</v>
      </c>
      <c r="E35" s="2"/>
      <c r="F35" s="2">
        <f>F34*D35/D34</f>
        <v>14.258064516129034</v>
      </c>
      <c r="G35" s="69">
        <v>14.4</v>
      </c>
      <c r="H35" s="15">
        <f>H34*(H$44/H$34)^(1/10)</f>
        <v>30.875580268942819</v>
      </c>
      <c r="I35" s="15">
        <f t="shared" si="13"/>
        <v>48.829625365601537</v>
      </c>
      <c r="J35" s="8">
        <f t="shared" si="2"/>
        <v>85.329625365601544</v>
      </c>
      <c r="K35" s="69">
        <f t="shared" si="8"/>
        <v>67.375580268942826</v>
      </c>
      <c r="L35" s="69">
        <f t="shared" si="9"/>
        <v>18.329625365601544</v>
      </c>
      <c r="M35" s="69">
        <f t="shared" si="10"/>
        <v>-0.37558026894282648</v>
      </c>
    </row>
    <row r="36" spans="1:13">
      <c r="A36">
        <f t="shared" si="7"/>
        <v>1872</v>
      </c>
      <c r="B36" s="2">
        <v>72</v>
      </c>
      <c r="C36" s="2">
        <v>24.4</v>
      </c>
      <c r="D36" s="2">
        <v>24.2</v>
      </c>
      <c r="E36" s="2"/>
      <c r="F36" s="2">
        <f t="shared" ref="F36:F49" si="14">F35*D36/D35</f>
        <v>15.612903225806452</v>
      </c>
      <c r="G36" s="69">
        <v>15.7</v>
      </c>
      <c r="H36" s="15">
        <f t="shared" ref="H36:H43" si="15">H35*(H$44/H$34)^(1/10)</f>
        <v>31.776715231464372</v>
      </c>
      <c r="I36" s="15">
        <f t="shared" si="13"/>
        <v>49.676285045418446</v>
      </c>
      <c r="J36" s="8">
        <f t="shared" si="2"/>
        <v>89.576285045418444</v>
      </c>
      <c r="K36" s="69">
        <f t="shared" si="8"/>
        <v>71.676715231464371</v>
      </c>
      <c r="L36" s="69">
        <f t="shared" si="9"/>
        <v>17.576285045418444</v>
      </c>
      <c r="M36" s="69">
        <f t="shared" si="10"/>
        <v>0.32328476853562904</v>
      </c>
    </row>
    <row r="37" spans="1:13">
      <c r="A37">
        <f t="shared" si="7"/>
        <v>1873</v>
      </c>
      <c r="B37" s="2">
        <v>74</v>
      </c>
      <c r="C37" s="2">
        <v>25.4</v>
      </c>
      <c r="D37" s="2">
        <v>25</v>
      </c>
      <c r="E37" s="2"/>
      <c r="F37" s="2">
        <f t="shared" si="14"/>
        <v>16.129032258064516</v>
      </c>
      <c r="G37" s="69">
        <v>16.3</v>
      </c>
      <c r="H37" s="15">
        <f t="shared" si="15"/>
        <v>32.704150727080538</v>
      </c>
      <c r="I37" s="15">
        <f t="shared" si="13"/>
        <v>50.537625006070208</v>
      </c>
      <c r="J37" s="8">
        <f t="shared" si="2"/>
        <v>91.837625006070198</v>
      </c>
      <c r="K37" s="69">
        <f t="shared" si="8"/>
        <v>74.004150727080543</v>
      </c>
      <c r="L37" s="69">
        <f t="shared" si="9"/>
        <v>17.837625006070198</v>
      </c>
      <c r="M37" s="69">
        <f t="shared" si="10"/>
        <v>-4.1507270805425378E-3</v>
      </c>
    </row>
    <row r="38" spans="1:13">
      <c r="A38">
        <f t="shared" si="7"/>
        <v>1874</v>
      </c>
      <c r="B38" s="2">
        <v>77</v>
      </c>
      <c r="C38" s="2">
        <v>26.5</v>
      </c>
      <c r="D38" s="2">
        <v>25.8</v>
      </c>
      <c r="E38" s="2"/>
      <c r="F38" s="2">
        <f t="shared" si="14"/>
        <v>16.64516129032258</v>
      </c>
      <c r="G38" s="69">
        <v>16.8</v>
      </c>
      <c r="H38" s="15">
        <f t="shared" si="15"/>
        <v>33.658654363385992</v>
      </c>
      <c r="I38" s="15">
        <f t="shared" si="13"/>
        <v>51.413899789789703</v>
      </c>
      <c r="J38" s="8">
        <f t="shared" si="2"/>
        <v>94.013899789789704</v>
      </c>
      <c r="K38" s="69">
        <f t="shared" si="8"/>
        <v>76.258654363386</v>
      </c>
      <c r="L38" s="69">
        <f t="shared" si="9"/>
        <v>17.013899789789704</v>
      </c>
      <c r="M38" s="69">
        <f t="shared" si="10"/>
        <v>0.74134563661399966</v>
      </c>
    </row>
    <row r="39" spans="1:13">
      <c r="A39">
        <f t="shared" si="7"/>
        <v>1875</v>
      </c>
      <c r="B39" s="2">
        <v>79</v>
      </c>
      <c r="C39" s="2">
        <v>27.5</v>
      </c>
      <c r="D39" s="2">
        <v>26.8</v>
      </c>
      <c r="E39" s="2"/>
      <c r="F39" s="2">
        <f t="shared" si="14"/>
        <v>17.29032258064516</v>
      </c>
      <c r="G39" s="69">
        <v>17.399999999999999</v>
      </c>
      <c r="H39" s="15">
        <f t="shared" si="15"/>
        <v>34.641016151377556</v>
      </c>
      <c r="I39" s="15">
        <f t="shared" si="13"/>
        <v>52.305368352332209</v>
      </c>
      <c r="J39" s="8">
        <f t="shared" si="2"/>
        <v>96.505368352332212</v>
      </c>
      <c r="K39" s="69">
        <f t="shared" si="8"/>
        <v>78.841016151377559</v>
      </c>
      <c r="L39" s="69">
        <f t="shared" si="9"/>
        <v>17.505368352332212</v>
      </c>
      <c r="M39" s="69">
        <f t="shared" si="10"/>
        <v>0.15898384862244086</v>
      </c>
    </row>
    <row r="40" spans="1:13">
      <c r="A40">
        <f t="shared" si="7"/>
        <v>1876</v>
      </c>
      <c r="B40" s="2">
        <v>82</v>
      </c>
      <c r="C40" s="2">
        <v>28.7</v>
      </c>
      <c r="D40" s="2">
        <v>27.9</v>
      </c>
      <c r="E40" s="2"/>
      <c r="F40" s="2">
        <f t="shared" si="14"/>
        <v>17.999999999999996</v>
      </c>
      <c r="G40" s="69">
        <v>18.100000000000001</v>
      </c>
      <c r="H40" s="15">
        <f t="shared" si="15"/>
        <v>35.652049159320079</v>
      </c>
      <c r="I40" s="15">
        <f t="shared" si="13"/>
        <v>53.212294139501736</v>
      </c>
      <c r="J40" s="8">
        <f t="shared" si="2"/>
        <v>99.212294139501736</v>
      </c>
      <c r="K40" s="69">
        <f t="shared" si="8"/>
        <v>81.652049159320086</v>
      </c>
      <c r="L40" s="69">
        <f t="shared" si="9"/>
        <v>17.212294139501736</v>
      </c>
      <c r="M40" s="69">
        <f t="shared" si="10"/>
        <v>0.34795084067991411</v>
      </c>
    </row>
    <row r="41" spans="1:13">
      <c r="A41">
        <f t="shared" si="7"/>
        <v>1877</v>
      </c>
      <c r="B41" s="2">
        <v>85</v>
      </c>
      <c r="C41" s="2">
        <v>30.1</v>
      </c>
      <c r="D41" s="2">
        <v>28.7</v>
      </c>
      <c r="E41" s="2"/>
      <c r="F41" s="2">
        <f t="shared" si="14"/>
        <v>18.516129032258061</v>
      </c>
      <c r="G41" s="69">
        <v>18.7</v>
      </c>
      <c r="H41" s="15">
        <f t="shared" si="15"/>
        <v>36.692590185696083</v>
      </c>
      <c r="I41" s="15">
        <f t="shared" si="13"/>
        <v>54.134945165004211</v>
      </c>
      <c r="J41" s="8">
        <f t="shared" si="2"/>
        <v>101.53494516500422</v>
      </c>
      <c r="K41" s="69">
        <f t="shared" si="8"/>
        <v>84.092590185696082</v>
      </c>
      <c r="L41" s="69">
        <f t="shared" si="9"/>
        <v>16.534945165004217</v>
      </c>
      <c r="M41" s="69">
        <f t="shared" si="10"/>
        <v>0.90740981430391798</v>
      </c>
    </row>
    <row r="42" spans="1:13">
      <c r="A42">
        <f t="shared" si="7"/>
        <v>1878</v>
      </c>
      <c r="B42" s="2">
        <v>86</v>
      </c>
      <c r="C42" s="2">
        <v>30.6</v>
      </c>
      <c r="D42" s="2">
        <v>29.4</v>
      </c>
      <c r="E42" s="2"/>
      <c r="F42" s="2">
        <f t="shared" si="14"/>
        <v>18.967741935483868</v>
      </c>
      <c r="G42" s="69">
        <v>19.100000000000001</v>
      </c>
      <c r="H42" s="15">
        <f t="shared" si="15"/>
        <v>37.763500451796098</v>
      </c>
      <c r="I42" s="15">
        <f t="shared" si="13"/>
        <v>55.073594089650612</v>
      </c>
      <c r="J42" s="8">
        <f t="shared" si="2"/>
        <v>103.57359408965061</v>
      </c>
      <c r="K42" s="69">
        <f t="shared" si="8"/>
        <v>86.263500451796091</v>
      </c>
      <c r="L42" s="69">
        <f t="shared" si="9"/>
        <v>17.573594089650612</v>
      </c>
      <c r="M42" s="69">
        <f t="shared" si="10"/>
        <v>-0.26350045179609083</v>
      </c>
    </row>
    <row r="43" spans="1:13">
      <c r="A43">
        <f t="shared" si="7"/>
        <v>1879</v>
      </c>
      <c r="B43" s="2">
        <v>88</v>
      </c>
      <c r="C43" s="2">
        <v>31.4</v>
      </c>
      <c r="D43" s="2">
        <v>29.5</v>
      </c>
      <c r="E43" s="2"/>
      <c r="F43" s="2">
        <f t="shared" si="14"/>
        <v>19.032258064516128</v>
      </c>
      <c r="G43" s="69">
        <v>19.100000000000001</v>
      </c>
      <c r="H43" s="15">
        <f t="shared" si="15"/>
        <v>38.865666314522961</v>
      </c>
      <c r="I43" s="15">
        <f t="shared" si="13"/>
        <v>56.028518301933389</v>
      </c>
      <c r="J43" s="8">
        <f t="shared" si="2"/>
        <v>104.62851830193338</v>
      </c>
      <c r="K43" s="69">
        <f t="shared" si="8"/>
        <v>87.465666314522963</v>
      </c>
      <c r="L43" s="69">
        <f t="shared" si="9"/>
        <v>16.628518301933383</v>
      </c>
      <c r="M43" s="69">
        <f t="shared" si="10"/>
        <v>0.53433368547703708</v>
      </c>
    </row>
    <row r="44" spans="1:13">
      <c r="A44">
        <f t="shared" si="7"/>
        <v>1880</v>
      </c>
      <c r="B44" s="2">
        <v>90</v>
      </c>
      <c r="C44" s="2">
        <v>31.8</v>
      </c>
      <c r="D44" s="2">
        <v>30.4</v>
      </c>
      <c r="E44" s="2"/>
      <c r="F44" s="2">
        <f t="shared" si="14"/>
        <v>19.612903225806448</v>
      </c>
      <c r="G44" s="69">
        <v>19.8</v>
      </c>
      <c r="H44" s="2">
        <v>40</v>
      </c>
      <c r="I44" s="2">
        <f>'Intermediate incomes'!G6</f>
        <v>57</v>
      </c>
      <c r="J44" s="8">
        <f t="shared" si="2"/>
        <v>107.2</v>
      </c>
      <c r="K44" s="69">
        <f t="shared" si="8"/>
        <v>90.2</v>
      </c>
      <c r="L44" s="69">
        <f t="shared" si="9"/>
        <v>17.200000000000003</v>
      </c>
      <c r="M44" s="69">
        <f t="shared" si="10"/>
        <v>-0.20000000000000284</v>
      </c>
    </row>
    <row r="45" spans="1:13">
      <c r="A45">
        <f t="shared" si="7"/>
        <v>1881</v>
      </c>
      <c r="B45" s="2">
        <v>94</v>
      </c>
      <c r="C45" s="2">
        <v>33.200000000000003</v>
      </c>
      <c r="D45" s="2">
        <v>31.6</v>
      </c>
      <c r="E45" s="2"/>
      <c r="F45" s="2">
        <f t="shared" si="14"/>
        <v>20.387096774193544</v>
      </c>
      <c r="G45" s="69">
        <v>20.6</v>
      </c>
      <c r="H45" s="15">
        <f>H44*(H$54/H$44)^(1/10)</f>
        <v>40.902607302542918</v>
      </c>
      <c r="I45" s="15">
        <f>I44*($I$55/$I$44)^(1/11)</f>
        <v>58.061250731924247</v>
      </c>
      <c r="J45" s="8">
        <f t="shared" si="2"/>
        <v>110.26125073192425</v>
      </c>
      <c r="K45" s="69">
        <f t="shared" si="8"/>
        <v>93.102607302542921</v>
      </c>
      <c r="L45" s="69">
        <f t="shared" si="9"/>
        <v>16.26125073192425</v>
      </c>
      <c r="M45" s="69">
        <f t="shared" si="10"/>
        <v>0.89739269745707873</v>
      </c>
    </row>
    <row r="46" spans="1:13">
      <c r="A46">
        <f t="shared" si="7"/>
        <v>1882</v>
      </c>
      <c r="B46" s="2">
        <v>96</v>
      </c>
      <c r="C46" s="2">
        <v>34.6</v>
      </c>
      <c r="D46" s="2">
        <v>32.799999999999997</v>
      </c>
      <c r="E46" s="2"/>
      <c r="F46" s="2">
        <f t="shared" si="14"/>
        <v>21.161290322580637</v>
      </c>
      <c r="G46" s="69">
        <v>21.4</v>
      </c>
      <c r="H46" s="15">
        <f t="shared" ref="H46:H53" si="16">H45*(H$54/H$44)^(1/10)</f>
        <v>41.82558210365093</v>
      </c>
      <c r="I46" s="15">
        <f t="shared" ref="I46:I54" si="17">I45*($I$55/$I$44)^(1/11)</f>
        <v>59.142260290445158</v>
      </c>
      <c r="J46" s="8">
        <f t="shared" si="2"/>
        <v>113.34226029044515</v>
      </c>
      <c r="K46" s="69">
        <f t="shared" si="8"/>
        <v>96.025582103650919</v>
      </c>
      <c r="L46" s="69">
        <f t="shared" si="9"/>
        <v>17.342260290445154</v>
      </c>
      <c r="M46" s="69">
        <f t="shared" si="10"/>
        <v>-2.5582103650918953E-2</v>
      </c>
    </row>
    <row r="47" spans="1:13">
      <c r="A47">
        <f t="shared" si="7"/>
        <v>1883</v>
      </c>
      <c r="B47" s="2">
        <v>101</v>
      </c>
      <c r="C47" s="2">
        <v>36.1</v>
      </c>
      <c r="D47" s="2">
        <v>34.6</v>
      </c>
      <c r="E47" s="2"/>
      <c r="F47" s="2">
        <f t="shared" si="14"/>
        <v>22.322580645161285</v>
      </c>
      <c r="G47" s="69">
        <v>22.5</v>
      </c>
      <c r="H47" s="15">
        <f t="shared" si="16"/>
        <v>42.769383999647523</v>
      </c>
      <c r="I47" s="15">
        <f t="shared" si="17"/>
        <v>60.243396553969532</v>
      </c>
      <c r="J47" s="8">
        <f t="shared" si="2"/>
        <v>117.34339655396954</v>
      </c>
      <c r="K47" s="69">
        <f t="shared" si="8"/>
        <v>99.869383999647525</v>
      </c>
      <c r="L47" s="69">
        <f t="shared" si="9"/>
        <v>16.343396553969541</v>
      </c>
      <c r="M47" s="69">
        <f t="shared" si="10"/>
        <v>1.1306160003524752</v>
      </c>
    </row>
    <row r="48" spans="1:13">
      <c r="A48">
        <f t="shared" si="7"/>
        <v>1884</v>
      </c>
      <c r="B48" s="2">
        <v>102</v>
      </c>
      <c r="C48" s="2">
        <v>36.700000000000003</v>
      </c>
      <c r="D48" s="2">
        <v>35.1</v>
      </c>
      <c r="E48" s="2"/>
      <c r="F48" s="2">
        <f t="shared" si="14"/>
        <v>22.645161290322577</v>
      </c>
      <c r="G48" s="69">
        <v>22.8</v>
      </c>
      <c r="H48" s="15">
        <f t="shared" si="16"/>
        <v>43.734482957731124</v>
      </c>
      <c r="I48" s="15">
        <f t="shared" si="17"/>
        <v>61.365034250223971</v>
      </c>
      <c r="J48" s="8">
        <f t="shared" si="2"/>
        <v>119.26503425022398</v>
      </c>
      <c r="K48" s="69">
        <f t="shared" si="8"/>
        <v>101.63448295773114</v>
      </c>
      <c r="L48" s="69">
        <f t="shared" si="9"/>
        <v>17.265034250223977</v>
      </c>
      <c r="M48" s="69">
        <f t="shared" si="10"/>
        <v>0.36551704226886272</v>
      </c>
    </row>
    <row r="49" spans="1:13">
      <c r="A49">
        <f t="shared" si="7"/>
        <v>1885</v>
      </c>
      <c r="B49" s="2">
        <v>103</v>
      </c>
      <c r="C49" s="2">
        <v>37.5</v>
      </c>
      <c r="D49" s="2">
        <v>35.299999999999997</v>
      </c>
      <c r="E49" s="2"/>
      <c r="F49" s="2">
        <f t="shared" si="14"/>
        <v>22.774193548387089</v>
      </c>
      <c r="G49" s="69">
        <v>22.9</v>
      </c>
      <c r="H49" s="15">
        <f t="shared" si="16"/>
        <v>44.721359549995796</v>
      </c>
      <c r="I49" s="15">
        <f t="shared" si="17"/>
        <v>62.507555083778477</v>
      </c>
      <c r="J49" s="8">
        <f t="shared" si="2"/>
        <v>120.70755508377847</v>
      </c>
      <c r="K49" s="69">
        <f t="shared" si="8"/>
        <v>102.9213595499958</v>
      </c>
      <c r="L49" s="69">
        <f t="shared" si="9"/>
        <v>17.707555083778473</v>
      </c>
      <c r="M49" s="69">
        <f t="shared" si="10"/>
        <v>7.8640450004201057E-2</v>
      </c>
    </row>
    <row r="50" spans="1:13">
      <c r="A50">
        <f t="shared" si="7"/>
        <v>1886</v>
      </c>
      <c r="B50" s="2">
        <v>105</v>
      </c>
      <c r="C50" s="2">
        <v>38.6</v>
      </c>
      <c r="D50" s="2">
        <v>36.299999999999997</v>
      </c>
      <c r="E50" s="2"/>
      <c r="F50" s="15">
        <f>F49*($F$54/$F$49)^(1/5)</f>
        <v>22.819176786962885</v>
      </c>
      <c r="G50" s="15">
        <v>23.4</v>
      </c>
      <c r="H50" s="15">
        <f t="shared" si="16"/>
        <v>45.730505192732636</v>
      </c>
      <c r="I50" s="15">
        <f t="shared" si="17"/>
        <v>63.671347865944362</v>
      </c>
      <c r="J50" s="8">
        <f t="shared" si="2"/>
        <v>123.37134786594436</v>
      </c>
      <c r="K50" s="69">
        <f t="shared" si="8"/>
        <v>105.43050519273262</v>
      </c>
      <c r="L50" s="69">
        <f t="shared" si="9"/>
        <v>18.371347865944358</v>
      </c>
      <c r="M50" s="69">
        <f t="shared" si="10"/>
        <v>-0.43050519273262466</v>
      </c>
    </row>
    <row r="51" spans="1:13">
      <c r="A51">
        <f t="shared" si="7"/>
        <v>1887</v>
      </c>
      <c r="B51" s="2">
        <v>108</v>
      </c>
      <c r="C51" s="2">
        <v>39.6</v>
      </c>
      <c r="D51" s="2">
        <v>37.700000000000003</v>
      </c>
      <c r="E51" s="2"/>
      <c r="F51" s="15">
        <f>F50*($F$54/$F$49)^(1/5)</f>
        <v>22.864248875743122</v>
      </c>
      <c r="G51" s="15">
        <v>23.5</v>
      </c>
      <c r="H51" s="15">
        <f t="shared" si="16"/>
        <v>46.762422391131068</v>
      </c>
      <c r="I51" s="15">
        <f t="shared" si="17"/>
        <v>64.856808647090631</v>
      </c>
      <c r="J51" s="8">
        <f t="shared" si="2"/>
        <v>126.05680864709063</v>
      </c>
      <c r="K51" s="69">
        <f t="shared" si="8"/>
        <v>107.96242239113107</v>
      </c>
      <c r="L51" s="69">
        <f t="shared" si="9"/>
        <v>18.056808647090634</v>
      </c>
      <c r="M51" s="69">
        <f t="shared" si="10"/>
        <v>3.7577608868929246E-2</v>
      </c>
    </row>
    <row r="52" spans="1:13">
      <c r="A52">
        <f t="shared" si="7"/>
        <v>1888</v>
      </c>
      <c r="B52" s="2">
        <v>110</v>
      </c>
      <c r="C52" s="2"/>
      <c r="D52" s="2">
        <v>39.299999999999997</v>
      </c>
      <c r="E52" s="2"/>
      <c r="F52" s="15">
        <f>F51*($F$54/$F$49)^(1/5)</f>
        <v>22.909409990223367</v>
      </c>
      <c r="G52" s="15">
        <v>23.4</v>
      </c>
      <c r="H52" s="15">
        <f t="shared" si="16"/>
        <v>47.817624989501851</v>
      </c>
      <c r="I52" s="15">
        <f t="shared" si="17"/>
        <v>66.064340851423893</v>
      </c>
      <c r="J52" s="8">
        <f t="shared" si="2"/>
        <v>128.7643408514239</v>
      </c>
      <c r="K52" s="69">
        <f t="shared" si="8"/>
        <v>110.51762498950185</v>
      </c>
      <c r="L52" s="69">
        <f t="shared" si="9"/>
        <v>18.764340851423896</v>
      </c>
      <c r="M52" s="69">
        <f t="shared" si="10"/>
        <v>-0.51762498950185432</v>
      </c>
    </row>
    <row r="53" spans="1:13">
      <c r="A53">
        <f t="shared" si="7"/>
        <v>1889</v>
      </c>
      <c r="B53" s="2">
        <v>116</v>
      </c>
      <c r="C53" s="2"/>
      <c r="D53" s="2">
        <v>42.6</v>
      </c>
      <c r="E53" s="2"/>
      <c r="F53" s="15">
        <f>F52*($F$54/$F$49)^(1/5)</f>
        <v>22.954660306245817</v>
      </c>
      <c r="G53" s="15">
        <v>23.7</v>
      </c>
      <c r="H53" s="15">
        <f t="shared" si="16"/>
        <v>48.896638427146428</v>
      </c>
      <c r="I53" s="15">
        <f t="shared" si="17"/>
        <v>67.294355414277689</v>
      </c>
      <c r="J53" s="8">
        <f t="shared" si="2"/>
        <v>133.59435541427769</v>
      </c>
      <c r="K53" s="69">
        <f t="shared" si="8"/>
        <v>115.19663842714642</v>
      </c>
      <c r="L53" s="69">
        <f t="shared" si="9"/>
        <v>17.594355414277686</v>
      </c>
      <c r="M53" s="69">
        <f t="shared" si="10"/>
        <v>0.80336157285357501</v>
      </c>
    </row>
    <row r="54" spans="1:13">
      <c r="A54">
        <f t="shared" si="7"/>
        <v>1890</v>
      </c>
      <c r="B54" s="2">
        <v>117</v>
      </c>
      <c r="C54" s="2"/>
      <c r="D54" s="2">
        <v>43.6</v>
      </c>
      <c r="E54" s="2"/>
      <c r="F54" s="2">
        <v>23</v>
      </c>
      <c r="G54" s="69">
        <v>22.7</v>
      </c>
      <c r="H54" s="2">
        <v>50</v>
      </c>
      <c r="I54" s="15">
        <f t="shared" si="17"/>
        <v>68.547270921957917</v>
      </c>
      <c r="J54" s="8">
        <f t="shared" si="2"/>
        <v>134.84727092195791</v>
      </c>
      <c r="K54" s="69">
        <f t="shared" si="8"/>
        <v>116.3</v>
      </c>
      <c r="L54" s="69">
        <f t="shared" si="9"/>
        <v>17.847270921957914</v>
      </c>
      <c r="M54" s="69">
        <f t="shared" si="10"/>
        <v>0.70000000000000284</v>
      </c>
    </row>
    <row r="55" spans="1:13">
      <c r="A55">
        <f t="shared" si="7"/>
        <v>1891</v>
      </c>
      <c r="B55" s="2">
        <v>120</v>
      </c>
      <c r="C55" s="2"/>
      <c r="D55" s="2">
        <v>44.9</v>
      </c>
      <c r="E55" s="2"/>
      <c r="F55" s="15">
        <f>F54*($F$64/$F$54)^0.1</f>
        <v>22.791713755085897</v>
      </c>
      <c r="G55" s="15">
        <v>22.3</v>
      </c>
      <c r="H55" s="15">
        <f>H54*(H$64/H$54)^(1/10)</f>
        <v>52.406119473447887</v>
      </c>
      <c r="I55" s="2">
        <f>'Intermediate incomes'!H6</f>
        <v>69.823513754191836</v>
      </c>
      <c r="J55" s="8">
        <f t="shared" si="2"/>
        <v>137.02351375419184</v>
      </c>
      <c r="K55" s="69">
        <f t="shared" si="8"/>
        <v>119.60611947344789</v>
      </c>
      <c r="L55" s="69">
        <f t="shared" si="9"/>
        <v>17.023513754191839</v>
      </c>
      <c r="M55" s="69">
        <f t="shared" si="10"/>
        <v>0.3938805265521097</v>
      </c>
    </row>
    <row r="56" spans="1:13">
      <c r="A56">
        <f t="shared" si="7"/>
        <v>1892</v>
      </c>
      <c r="B56" s="2">
        <v>125</v>
      </c>
      <c r="C56" s="2"/>
      <c r="D56" s="2">
        <v>47.2</v>
      </c>
      <c r="E56" s="2"/>
      <c r="F56" s="15">
        <f t="shared" ref="F56:F63" si="18">F55*($F$64/$F$54)^0.1</f>
        <v>22.585313734511814</v>
      </c>
      <c r="G56" s="15">
        <v>22.3</v>
      </c>
      <c r="H56" s="15">
        <f t="shared" ref="H56:H63" si="19">H55*(H$64/H$54)^(1/10)</f>
        <v>54.928027165305878</v>
      </c>
      <c r="I56" s="15">
        <f>I55*($I$65/$I$55)^(1/10)</f>
        <v>71.446371979413115</v>
      </c>
      <c r="J56" s="8">
        <f t="shared" si="2"/>
        <v>140.94637197941313</v>
      </c>
      <c r="K56" s="69">
        <f t="shared" si="8"/>
        <v>124.42802716530588</v>
      </c>
      <c r="L56" s="69">
        <f t="shared" si="9"/>
        <v>15.946371979413129</v>
      </c>
      <c r="M56" s="69">
        <f t="shared" si="10"/>
        <v>0.57197283469412241</v>
      </c>
    </row>
    <row r="57" spans="1:13">
      <c r="A57">
        <f t="shared" si="7"/>
        <v>1893</v>
      </c>
      <c r="B57" s="2">
        <v>129</v>
      </c>
      <c r="C57" s="2"/>
      <c r="D57" s="2">
        <v>47.9</v>
      </c>
      <c r="E57" s="2"/>
      <c r="F57" s="15">
        <f t="shared" si="18"/>
        <v>22.380782856774061</v>
      </c>
      <c r="G57" s="15">
        <v>22</v>
      </c>
      <c r="H57" s="15">
        <f t="shared" si="19"/>
        <v>57.571295081316215</v>
      </c>
      <c r="I57" s="15">
        <f t="shared" ref="I57:I64" si="20">I56*($I$65/$I$55)^(1/10)</f>
        <v>73.10694914310605</v>
      </c>
      <c r="J57" s="8">
        <f t="shared" si="2"/>
        <v>143.00694914310606</v>
      </c>
      <c r="K57" s="69">
        <f t="shared" si="8"/>
        <v>127.47129508131621</v>
      </c>
      <c r="L57" s="69">
        <f t="shared" si="9"/>
        <v>14.006949143106056</v>
      </c>
      <c r="M57" s="69">
        <f t="shared" si="10"/>
        <v>1.5287049186837862</v>
      </c>
    </row>
    <row r="58" spans="1:13">
      <c r="A58">
        <f t="shared" si="7"/>
        <v>1894</v>
      </c>
      <c r="B58" s="2">
        <v>138</v>
      </c>
      <c r="C58" s="2"/>
      <c r="D58" s="2">
        <v>51.7</v>
      </c>
      <c r="E58" s="2"/>
      <c r="F58" s="15">
        <f t="shared" si="18"/>
        <v>22.178104195057742</v>
      </c>
      <c r="G58" s="15">
        <v>24.3</v>
      </c>
      <c r="H58" s="15">
        <f t="shared" si="19"/>
        <v>60.341763365451605</v>
      </c>
      <c r="I58" s="15">
        <f t="shared" si="20"/>
        <v>74.806121919706698</v>
      </c>
      <c r="J58" s="8">
        <f t="shared" si="2"/>
        <v>150.8061219197067</v>
      </c>
      <c r="K58" s="69">
        <f t="shared" si="8"/>
        <v>136.34176336545161</v>
      </c>
      <c r="L58" s="69">
        <f t="shared" si="9"/>
        <v>12.806121919706698</v>
      </c>
      <c r="M58" s="69">
        <f t="shared" si="10"/>
        <v>1.6582366345483877</v>
      </c>
    </row>
    <row r="59" spans="1:13">
      <c r="A59">
        <f t="shared" si="7"/>
        <v>1895</v>
      </c>
      <c r="B59" s="2">
        <v>139</v>
      </c>
      <c r="C59" s="2"/>
      <c r="D59" s="2">
        <v>51.4</v>
      </c>
      <c r="E59" s="2"/>
      <c r="F59" s="15">
        <f t="shared" si="18"/>
        <v>21.977260975835904</v>
      </c>
      <c r="G59" s="15">
        <v>22.9</v>
      </c>
      <c r="H59" s="15">
        <f t="shared" si="19"/>
        <v>63.245553203367557</v>
      </c>
      <c r="I59" s="15">
        <f t="shared" si="20"/>
        <v>76.544787359570989</v>
      </c>
      <c r="J59" s="8">
        <f t="shared" si="2"/>
        <v>150.844787359571</v>
      </c>
      <c r="K59" s="69">
        <f t="shared" si="8"/>
        <v>137.54555320336755</v>
      </c>
      <c r="L59" s="69">
        <f t="shared" si="9"/>
        <v>11.844787359571001</v>
      </c>
      <c r="M59" s="69">
        <f t="shared" si="10"/>
        <v>1.4544467966324532</v>
      </c>
    </row>
    <row r="60" spans="1:13">
      <c r="A60">
        <f t="shared" si="7"/>
        <v>1896</v>
      </c>
      <c r="B60" s="2">
        <v>145</v>
      </c>
      <c r="C60" s="2"/>
      <c r="D60" s="2">
        <v>54.8</v>
      </c>
      <c r="E60" s="2"/>
      <c r="F60" s="15">
        <f t="shared" si="18"/>
        <v>21.77823657748138</v>
      </c>
      <c r="G60" s="15">
        <v>22.4</v>
      </c>
      <c r="H60" s="15">
        <f t="shared" si="19"/>
        <v>66.289080346799693</v>
      </c>
      <c r="I60" s="15">
        <f t="shared" si="20"/>
        <v>78.323863362557688</v>
      </c>
      <c r="J60" s="8">
        <f t="shared" si="2"/>
        <v>155.52386336255768</v>
      </c>
      <c r="K60" s="69">
        <f t="shared" si="8"/>
        <v>143.48908034679968</v>
      </c>
      <c r="L60" s="69">
        <f t="shared" si="9"/>
        <v>10.523863362557677</v>
      </c>
      <c r="M60" s="69">
        <f t="shared" si="10"/>
        <v>1.5109196532003182</v>
      </c>
    </row>
    <row r="61" spans="1:13">
      <c r="A61">
        <f t="shared" si="7"/>
        <v>1897</v>
      </c>
      <c r="B61" s="2">
        <v>151</v>
      </c>
      <c r="C61" s="2"/>
      <c r="D61" s="2">
        <v>57.8</v>
      </c>
      <c r="E61" s="2"/>
      <c r="F61" s="15">
        <f t="shared" si="18"/>
        <v>21.581014528891185</v>
      </c>
      <c r="G61" s="15">
        <v>21.8</v>
      </c>
      <c r="H61" s="15">
        <f t="shared" si="19"/>
        <v>69.479069288787414</v>
      </c>
      <c r="I61" s="15">
        <f t="shared" si="20"/>
        <v>80.144289162618549</v>
      </c>
      <c r="J61" s="8">
        <f t="shared" si="2"/>
        <v>159.74428916261854</v>
      </c>
      <c r="K61" s="69">
        <f t="shared" si="8"/>
        <v>149.07906928878742</v>
      </c>
      <c r="L61" s="69">
        <f t="shared" si="9"/>
        <v>8.7442891626185428</v>
      </c>
      <c r="M61" s="69">
        <f t="shared" si="10"/>
        <v>1.9209307112125771</v>
      </c>
    </row>
    <row r="62" spans="1:13">
      <c r="A62">
        <f t="shared" si="7"/>
        <v>1898</v>
      </c>
      <c r="B62" s="2">
        <v>157</v>
      </c>
      <c r="C62" s="2"/>
      <c r="D62" s="2">
        <v>62.1</v>
      </c>
      <c r="E62" s="2"/>
      <c r="F62" s="15">
        <f t="shared" si="18"/>
        <v>21.385578508123384</v>
      </c>
      <c r="G62" s="15">
        <v>20.8</v>
      </c>
      <c r="H62" s="15">
        <f t="shared" si="19"/>
        <v>72.822568121043147</v>
      </c>
      <c r="I62" s="15">
        <f t="shared" si="20"/>
        <v>82.00702582365146</v>
      </c>
      <c r="J62" s="8">
        <f t="shared" si="2"/>
        <v>164.90702582365145</v>
      </c>
      <c r="K62" s="69">
        <f t="shared" si="8"/>
        <v>155.72256812104314</v>
      </c>
      <c r="L62" s="69">
        <f t="shared" si="9"/>
        <v>7.9070258236514519</v>
      </c>
      <c r="M62" s="69">
        <f t="shared" si="10"/>
        <v>1.2774318789568611</v>
      </c>
    </row>
    <row r="63" spans="1:13">
      <c r="A63">
        <f t="shared" si="7"/>
        <v>1899</v>
      </c>
      <c r="B63" s="2">
        <v>163</v>
      </c>
      <c r="C63" s="2"/>
      <c r="D63" s="2">
        <v>65.599999999999994</v>
      </c>
      <c r="E63" s="2"/>
      <c r="F63" s="15">
        <f t="shared" si="18"/>
        <v>21.191912341046308</v>
      </c>
      <c r="G63" s="15">
        <v>20.399999999999999</v>
      </c>
      <c r="H63" s="15">
        <f t="shared" si="19"/>
        <v>76.326964106293687</v>
      </c>
      <c r="I63" s="15">
        <f t="shared" si="20"/>
        <v>83.91305674687834</v>
      </c>
      <c r="J63" s="8">
        <f t="shared" si="2"/>
        <v>169.91305674687834</v>
      </c>
      <c r="K63" s="69">
        <f t="shared" si="8"/>
        <v>162.3269641062937</v>
      </c>
      <c r="L63" s="69">
        <f t="shared" si="9"/>
        <v>6.9130567468783397</v>
      </c>
      <c r="M63" s="69">
        <f t="shared" si="10"/>
        <v>0.67303589370629879</v>
      </c>
    </row>
    <row r="64" spans="1:13">
      <c r="A64">
        <f t="shared" si="7"/>
        <v>1900</v>
      </c>
      <c r="B64" s="2">
        <v>173</v>
      </c>
      <c r="C64" s="2"/>
      <c r="D64" s="2">
        <v>71.5</v>
      </c>
      <c r="E64" s="2"/>
      <c r="F64" s="2">
        <v>21</v>
      </c>
      <c r="G64" s="69">
        <v>21.3</v>
      </c>
      <c r="H64" s="2">
        <v>80</v>
      </c>
      <c r="I64" s="15">
        <f t="shared" si="20"/>
        <v>85.863388190015669</v>
      </c>
      <c r="J64" s="8">
        <f t="shared" si="2"/>
        <v>178.66338819001567</v>
      </c>
      <c r="K64" s="69">
        <f t="shared" si="8"/>
        <v>172.8</v>
      </c>
      <c r="L64" s="69">
        <f t="shared" si="9"/>
        <v>5.6633881900156666</v>
      </c>
      <c r="M64" s="69">
        <f t="shared" si="10"/>
        <v>0.19999999999998863</v>
      </c>
    </row>
    <row r="65" spans="1:13">
      <c r="A65">
        <f t="shared" si="7"/>
        <v>1901</v>
      </c>
      <c r="B65" s="2">
        <v>179</v>
      </c>
      <c r="C65" s="2"/>
      <c r="D65" s="2">
        <v>75</v>
      </c>
      <c r="E65" s="2"/>
      <c r="F65" s="15">
        <f>F64*($F$75/$F$64)^(1/11)</f>
        <v>21.411716346239956</v>
      </c>
      <c r="G65" s="15">
        <v>21.3</v>
      </c>
      <c r="H65" s="15">
        <f>H64*(H$75/H$64)^(1/11)</f>
        <v>81.786537425294682</v>
      </c>
      <c r="I65" s="2">
        <f>'Intermediate incomes'!I6</f>
        <v>87.859049798511734</v>
      </c>
      <c r="J65" s="8">
        <f t="shared" si="2"/>
        <v>184.15904979851172</v>
      </c>
      <c r="K65" s="69">
        <f t="shared" si="8"/>
        <v>178.08653742529469</v>
      </c>
      <c r="L65" s="69">
        <f t="shared" si="9"/>
        <v>5.1590497985117167</v>
      </c>
      <c r="M65" s="69">
        <f t="shared" si="10"/>
        <v>0.91346257470530645</v>
      </c>
    </row>
    <row r="66" spans="1:13">
      <c r="A66">
        <f t="shared" si="7"/>
        <v>1902</v>
      </c>
      <c r="B66" s="2">
        <v>184</v>
      </c>
      <c r="C66" s="2"/>
      <c r="D66" s="2">
        <v>78.2</v>
      </c>
      <c r="E66" s="2"/>
      <c r="F66" s="15">
        <f t="shared" ref="F66:F74" si="21">F65*($F$75/$F$64)^(1/11)</f>
        <v>21.83150461389711</v>
      </c>
      <c r="G66" s="15">
        <v>21.3</v>
      </c>
      <c r="H66" s="15">
        <f t="shared" ref="H66:H74" si="22">H65*(H$75/H$64)^(1/11)</f>
        <v>83.612971300239096</v>
      </c>
      <c r="I66" s="15">
        <f>I65*($I$75/$I$65)^(1/10)</f>
        <v>89.180082341227333</v>
      </c>
      <c r="J66" s="8">
        <f t="shared" si="2"/>
        <v>188.68008234122732</v>
      </c>
      <c r="K66" s="69">
        <f t="shared" si="8"/>
        <v>183.11297130023911</v>
      </c>
      <c r="L66" s="69">
        <f t="shared" si="9"/>
        <v>4.6800823412273189</v>
      </c>
      <c r="M66" s="69">
        <f t="shared" si="10"/>
        <v>0.88702869976089005</v>
      </c>
    </row>
    <row r="67" spans="1:13">
      <c r="A67">
        <f t="shared" si="7"/>
        <v>1903</v>
      </c>
      <c r="B67" s="2">
        <v>191</v>
      </c>
      <c r="C67" s="2"/>
      <c r="D67" s="2">
        <v>81.7</v>
      </c>
      <c r="E67" s="2"/>
      <c r="F67" s="15">
        <f t="shared" si="21"/>
        <v>22.259523057352084</v>
      </c>
      <c r="G67" s="15">
        <v>21.8</v>
      </c>
      <c r="H67" s="15">
        <f t="shared" si="22"/>
        <v>85.480192581088687</v>
      </c>
      <c r="I67" s="15">
        <f t="shared" ref="I67:I74" si="23">I66*($I$75/$I$65)^(1/10)</f>
        <v>90.520977686726667</v>
      </c>
      <c r="J67" s="8">
        <f t="shared" si="2"/>
        <v>194.02097768672667</v>
      </c>
      <c r="K67" s="69">
        <f t="shared" si="8"/>
        <v>188.98019258108869</v>
      </c>
      <c r="L67" s="69">
        <f t="shared" si="9"/>
        <v>3.0209776867266669</v>
      </c>
      <c r="M67" s="69">
        <f t="shared" si="10"/>
        <v>2.0198074189113129</v>
      </c>
    </row>
    <row r="68" spans="1:13">
      <c r="A68">
        <f t="shared" si="7"/>
        <v>1904</v>
      </c>
      <c r="B68" s="2">
        <v>196</v>
      </c>
      <c r="C68" s="2"/>
      <c r="D68" s="2">
        <v>84.9</v>
      </c>
      <c r="E68" s="2"/>
      <c r="F68" s="15">
        <f t="shared" si="21"/>
        <v>22.695933033648132</v>
      </c>
      <c r="G68" s="15">
        <v>22</v>
      </c>
      <c r="H68" s="15">
        <f t="shared" si="22"/>
        <v>87.389112120682583</v>
      </c>
      <c r="I68" s="15">
        <f t="shared" si="23"/>
        <v>91.882034488465777</v>
      </c>
      <c r="J68" s="8">
        <f t="shared" si="2"/>
        <v>198.7820344884658</v>
      </c>
      <c r="K68" s="69">
        <f t="shared" si="8"/>
        <v>194.2891121206826</v>
      </c>
      <c r="L68" s="69">
        <f t="shared" si="9"/>
        <v>2.782034488465797</v>
      </c>
      <c r="M68" s="69">
        <f t="shared" si="10"/>
        <v>1.7108878793173972</v>
      </c>
    </row>
    <row r="69" spans="1:13">
      <c r="A69">
        <f t="shared" si="7"/>
        <v>1905</v>
      </c>
      <c r="B69" s="2">
        <v>202</v>
      </c>
      <c r="C69" s="2"/>
      <c r="D69" s="2">
        <v>88.7</v>
      </c>
      <c r="E69" s="2"/>
      <c r="F69" s="15">
        <f t="shared" si="21"/>
        <v>23.140899063320525</v>
      </c>
      <c r="G69" s="15">
        <v>22.3</v>
      </c>
      <c r="H69" s="15">
        <f t="shared" si="22"/>
        <v>89.340661112768487</v>
      </c>
      <c r="I69" s="15">
        <f t="shared" si="23"/>
        <v>93.263555890399232</v>
      </c>
      <c r="J69" s="8">
        <f>D69+G69+I69</f>
        <v>204.26355589039923</v>
      </c>
      <c r="K69" s="69">
        <f t="shared" si="8"/>
        <v>200.34066111276849</v>
      </c>
      <c r="L69" s="69">
        <f t="shared" si="9"/>
        <v>2.2635558903992319</v>
      </c>
      <c r="M69" s="69">
        <f t="shared" si="10"/>
        <v>1.6593388872315131</v>
      </c>
    </row>
    <row r="70" spans="1:13">
      <c r="A70">
        <f t="shared" si="7"/>
        <v>1906</v>
      </c>
      <c r="B70" s="2">
        <v>208</v>
      </c>
      <c r="C70" s="2"/>
      <c r="D70" s="2">
        <v>92.5</v>
      </c>
      <c r="E70" s="2"/>
      <c r="F70" s="15">
        <f t="shared" si="21"/>
        <v>23.594588892418521</v>
      </c>
      <c r="G70" s="15">
        <v>22.7</v>
      </c>
      <c r="H70" s="15">
        <f t="shared" si="22"/>
        <v>91.335791546250107</v>
      </c>
      <c r="I70" s="15">
        <f t="shared" si="23"/>
        <v>94.665849594498454</v>
      </c>
      <c r="J70" s="8">
        <f>D70+G70+I70</f>
        <v>209.86584959449846</v>
      </c>
      <c r="K70" s="69">
        <f t="shared" si="8"/>
        <v>206.5357915462501</v>
      </c>
      <c r="L70" s="69">
        <f t="shared" si="9"/>
        <v>1.8658495944984566</v>
      </c>
      <c r="M70" s="69">
        <f t="shared" si="10"/>
        <v>1.4642084537499045</v>
      </c>
    </row>
    <row r="71" spans="1:13">
      <c r="A71">
        <f t="shared" si="7"/>
        <v>1907</v>
      </c>
      <c r="B71" s="2">
        <v>217</v>
      </c>
      <c r="C71" s="2"/>
      <c r="D71" s="2">
        <v>97.8</v>
      </c>
      <c r="E71" s="2"/>
      <c r="F71" s="15">
        <f t="shared" si="21"/>
        <v>24.057173555743301</v>
      </c>
      <c r="G71" s="15">
        <v>23.8</v>
      </c>
      <c r="H71" s="15">
        <f t="shared" si="22"/>
        <v>93.375476669578717</v>
      </c>
      <c r="I71" s="15">
        <f t="shared" si="23"/>
        <v>96.089227929285215</v>
      </c>
      <c r="J71" s="8">
        <f>D71+G71+I71</f>
        <v>217.68922792928521</v>
      </c>
      <c r="K71" s="69">
        <f t="shared" si="8"/>
        <v>214.97547666957871</v>
      </c>
      <c r="L71" s="69">
        <f t="shared" si="9"/>
        <v>0.68922792928520948</v>
      </c>
      <c r="M71" s="69">
        <f t="shared" si="10"/>
        <v>2.0245233304212888</v>
      </c>
    </row>
    <row r="72" spans="1:13">
      <c r="A72">
        <f t="shared" ref="A72:A84" si="24">A71+1</f>
        <v>1908</v>
      </c>
      <c r="B72" s="2">
        <v>227</v>
      </c>
      <c r="C72" s="2"/>
      <c r="D72" s="2">
        <v>104.4</v>
      </c>
      <c r="E72" s="2"/>
      <c r="F72" s="15">
        <f t="shared" si="21"/>
        <v>24.528827441325735</v>
      </c>
      <c r="G72" s="15">
        <v>25.8</v>
      </c>
      <c r="H72" s="15">
        <f t="shared" si="22"/>
        <v>95.460711465515374</v>
      </c>
      <c r="I72" s="15">
        <f t="shared" si="23"/>
        <v>97.53400791939562</v>
      </c>
      <c r="J72" s="8">
        <f>D72+G72+I72</f>
        <v>227.73400791939565</v>
      </c>
      <c r="K72" s="69">
        <f t="shared" si="8"/>
        <v>225.66071146551539</v>
      </c>
      <c r="L72" s="69">
        <f t="shared" si="9"/>
        <v>0.73400791939565124</v>
      </c>
      <c r="M72" s="69">
        <f t="shared" si="10"/>
        <v>1.3392885344846093</v>
      </c>
    </row>
    <row r="73" spans="1:13">
      <c r="A73">
        <f t="shared" si="24"/>
        <v>1909</v>
      </c>
      <c r="B73" s="2">
        <v>232</v>
      </c>
      <c r="C73" s="2"/>
      <c r="D73" s="2">
        <v>108.4</v>
      </c>
      <c r="E73" s="2"/>
      <c r="F73" s="15">
        <f t="shared" si="21"/>
        <v>25.009728356168257</v>
      </c>
      <c r="G73" s="15">
        <v>25.4</v>
      </c>
      <c r="H73" s="15">
        <f t="shared" si="22"/>
        <v>97.59251313649537</v>
      </c>
      <c r="I73" s="15">
        <f t="shared" si="23"/>
        <v>99.000511356189961</v>
      </c>
      <c r="J73" s="8">
        <f>D73+G73+I73</f>
        <v>232.80051135618999</v>
      </c>
      <c r="K73" s="69">
        <f t="shared" si="8"/>
        <v>231.39251313649538</v>
      </c>
      <c r="L73" s="69">
        <f t="shared" si="9"/>
        <v>0.80051135618998615</v>
      </c>
      <c r="M73" s="69">
        <f t="shared" si="10"/>
        <v>0.60748686350461867</v>
      </c>
    </row>
    <row r="74" spans="1:13">
      <c r="A74">
        <f t="shared" si="24"/>
        <v>1910</v>
      </c>
      <c r="B74" s="2">
        <v>240</v>
      </c>
      <c r="C74" s="2"/>
      <c r="D74" s="2">
        <v>113.5</v>
      </c>
      <c r="E74" s="2"/>
      <c r="F74" s="15">
        <f t="shared" si="21"/>
        <v>25.500057593275656</v>
      </c>
      <c r="G74" s="15">
        <v>25.5</v>
      </c>
      <c r="H74" s="15">
        <f t="shared" si="22"/>
        <v>99.77192160083176</v>
      </c>
      <c r="I74" s="15">
        <f t="shared" si="23"/>
        <v>100.48906486942438</v>
      </c>
      <c r="J74" s="8">
        <v>240</v>
      </c>
      <c r="K74" s="69">
        <f t="shared" si="8"/>
        <v>238.77192160083177</v>
      </c>
      <c r="L74" s="69">
        <f t="shared" si="9"/>
        <v>0</v>
      </c>
      <c r="M74" s="69">
        <f t="shared" si="10"/>
        <v>1.2280783991682256</v>
      </c>
    </row>
    <row r="75" spans="1:13">
      <c r="A75">
        <f t="shared" si="24"/>
        <v>1911</v>
      </c>
      <c r="B75" s="2">
        <v>249</v>
      </c>
      <c r="C75" s="2"/>
      <c r="D75" s="2">
        <v>120.6</v>
      </c>
      <c r="E75" s="2"/>
      <c r="F75" s="2">
        <v>26</v>
      </c>
      <c r="G75" s="69">
        <v>26.4</v>
      </c>
      <c r="H75" s="2">
        <v>102</v>
      </c>
      <c r="I75" s="2">
        <f>H75</f>
        <v>102</v>
      </c>
      <c r="J75" s="8">
        <f>D75+G75+I75</f>
        <v>249</v>
      </c>
      <c r="K75" s="69">
        <f t="shared" si="8"/>
        <v>249</v>
      </c>
      <c r="L75" s="69">
        <f t="shared" si="9"/>
        <v>0</v>
      </c>
      <c r="M75" s="69">
        <f t="shared" si="10"/>
        <v>0</v>
      </c>
    </row>
    <row r="76" spans="1:13">
      <c r="A76">
        <f t="shared" si="24"/>
        <v>1912</v>
      </c>
      <c r="B76" s="2">
        <v>263</v>
      </c>
      <c r="C76" s="2"/>
      <c r="D76" s="2">
        <v>128.5</v>
      </c>
      <c r="E76" s="2"/>
      <c r="F76" s="15">
        <f>F75*($F$78/$F$75)^(1/3)</f>
        <v>28.708130610490482</v>
      </c>
      <c r="G76" s="15">
        <v>28</v>
      </c>
      <c r="H76" s="15">
        <f>H75*($H$78/$H$75)^(1/3)</f>
        <v>106.46808539188345</v>
      </c>
      <c r="I76" s="15">
        <f>I75*($I$78/$I$75)^(1/3)</f>
        <v>106.46808539188345</v>
      </c>
      <c r="J76" s="8">
        <f>D76+G76+I76</f>
        <v>262.96808539188345</v>
      </c>
      <c r="K76" s="69">
        <f t="shared" si="8"/>
        <v>262.96808539188345</v>
      </c>
      <c r="L76" s="69">
        <f t="shared" si="9"/>
        <v>-3.1914608116551335E-2</v>
      </c>
      <c r="M76" s="69">
        <f t="shared" si="10"/>
        <v>3.1914608116551335E-2</v>
      </c>
    </row>
    <row r="77" spans="1:13">
      <c r="A77">
        <f t="shared" si="24"/>
        <v>1913</v>
      </c>
      <c r="B77" s="2">
        <v>279</v>
      </c>
      <c r="C77" s="2"/>
      <c r="D77" s="2">
        <v>137.9</v>
      </c>
      <c r="E77" s="2"/>
      <c r="F77" s="15">
        <f>F76*($F$78/$F$75)^(1/3)</f>
        <v>31.698337044191561</v>
      </c>
      <c r="G77" s="15">
        <v>29.5</v>
      </c>
      <c r="H77" s="15">
        <f>H76*($I$78/$I$75)^(1/3)</f>
        <v>111.13189418640575</v>
      </c>
      <c r="I77" s="15">
        <f>I76*($I$78/$I$75)^(1/3)</f>
        <v>111.13189418640575</v>
      </c>
      <c r="J77" s="8">
        <f>D77+G77+I77</f>
        <v>278.53189418640574</v>
      </c>
      <c r="K77" s="69">
        <f t="shared" si="8"/>
        <v>278.53189418640574</v>
      </c>
      <c r="L77" s="69">
        <f t="shared" si="9"/>
        <v>-0.46810581359426351</v>
      </c>
      <c r="M77" s="69">
        <f t="shared" si="10"/>
        <v>0.46810581359426351</v>
      </c>
    </row>
    <row r="78" spans="1:13">
      <c r="A78">
        <f t="shared" si="24"/>
        <v>1914</v>
      </c>
      <c r="B78" s="2">
        <v>296</v>
      </c>
      <c r="C78" s="2"/>
      <c r="D78" s="2">
        <v>147.5</v>
      </c>
      <c r="E78" s="2" t="s">
        <v>137</v>
      </c>
      <c r="F78" s="2">
        <v>35</v>
      </c>
      <c r="G78" s="69">
        <v>31.5</v>
      </c>
      <c r="H78" s="2">
        <v>116</v>
      </c>
      <c r="I78" s="2">
        <v>116</v>
      </c>
      <c r="J78" s="8">
        <v>296</v>
      </c>
      <c r="K78" s="69">
        <f t="shared" si="8"/>
        <v>295</v>
      </c>
      <c r="L78" s="69">
        <f t="shared" si="9"/>
        <v>0</v>
      </c>
      <c r="M78" s="69">
        <f t="shared" si="10"/>
        <v>1</v>
      </c>
    </row>
    <row r="79" spans="1:13">
      <c r="A79">
        <f t="shared" si="24"/>
        <v>1915</v>
      </c>
      <c r="B79" s="2">
        <v>310</v>
      </c>
      <c r="J79" s="8">
        <f t="shared" ref="J79:J84" si="25">B79</f>
        <v>310</v>
      </c>
      <c r="L79" s="69"/>
    </row>
    <row r="80" spans="1:13">
      <c r="A80">
        <f t="shared" si="24"/>
        <v>1916</v>
      </c>
      <c r="B80" s="2">
        <v>370</v>
      </c>
      <c r="J80" s="8">
        <f t="shared" si="25"/>
        <v>370</v>
      </c>
      <c r="L80" s="69"/>
    </row>
    <row r="81" spans="1:13">
      <c r="A81">
        <f t="shared" si="24"/>
        <v>1917</v>
      </c>
      <c r="B81" s="2">
        <v>420</v>
      </c>
      <c r="J81" s="8">
        <f t="shared" si="25"/>
        <v>420</v>
      </c>
      <c r="L81" s="69"/>
    </row>
    <row r="82" spans="1:13">
      <c r="A82">
        <f t="shared" si="24"/>
        <v>1918</v>
      </c>
      <c r="B82" s="2">
        <v>500</v>
      </c>
      <c r="J82" s="8">
        <f t="shared" si="25"/>
        <v>500</v>
      </c>
      <c r="L82" s="69"/>
    </row>
    <row r="83" spans="1:13">
      <c r="A83">
        <f t="shared" si="24"/>
        <v>1919</v>
      </c>
      <c r="B83" s="2">
        <v>660</v>
      </c>
      <c r="J83" s="8">
        <f t="shared" si="25"/>
        <v>660</v>
      </c>
      <c r="L83" s="69"/>
    </row>
    <row r="84" spans="1:13">
      <c r="A84">
        <f t="shared" si="24"/>
        <v>1920</v>
      </c>
      <c r="B84" s="2">
        <v>850</v>
      </c>
      <c r="J84" s="8">
        <f t="shared" si="25"/>
        <v>850</v>
      </c>
      <c r="L84" s="69"/>
    </row>
    <row r="85" spans="1:13" s="12" customFormat="1">
      <c r="B85" s="24"/>
      <c r="M85" s="24"/>
    </row>
    <row r="86" spans="1:13" s="12" customFormat="1">
      <c r="M86" s="24"/>
    </row>
    <row r="87" spans="1:13" s="12" customFormat="1">
      <c r="M87" s="24"/>
    </row>
    <row r="88" spans="1:13" s="12" customFormat="1">
      <c r="M88" s="24"/>
    </row>
    <row r="89" spans="1:13" s="12" customFormat="1">
      <c r="M89" s="24"/>
    </row>
    <row r="90" spans="1:13" s="12" customFormat="1">
      <c r="M90" s="24"/>
    </row>
    <row r="91" spans="1:13" s="12" customFormat="1">
      <c r="M91" s="24"/>
    </row>
    <row r="92" spans="1:13" s="12" customFormat="1">
      <c r="M92" s="24"/>
    </row>
    <row r="93" spans="1:13" s="12" customFormat="1">
      <c r="M93" s="24"/>
    </row>
    <row r="94" spans="1:13" s="12" customFormat="1">
      <c r="M94" s="24"/>
    </row>
    <row r="95" spans="1:13" s="12" customFormat="1">
      <c r="M95" s="24"/>
    </row>
    <row r="96" spans="1:13" s="12" customFormat="1">
      <c r="M96" s="24"/>
    </row>
    <row r="97" spans="13:13" s="12" customFormat="1">
      <c r="M97" s="24"/>
    </row>
    <row r="98" spans="13:13" s="12" customFormat="1">
      <c r="M98" s="24"/>
    </row>
    <row r="99" spans="13:13" s="12" customFormat="1">
      <c r="M99" s="24"/>
    </row>
    <row r="100" spans="13:13" s="12" customFormat="1">
      <c r="M100" s="24"/>
    </row>
    <row r="101" spans="13:13" s="12" customFormat="1">
      <c r="M101" s="24"/>
    </row>
    <row r="102" spans="13:13" s="12" customFormat="1">
      <c r="M102" s="24"/>
    </row>
    <row r="103" spans="13:13" s="12" customFormat="1">
      <c r="M103" s="24"/>
    </row>
    <row r="104" spans="13:13" s="12" customFormat="1">
      <c r="M104" s="24"/>
    </row>
    <row r="105" spans="13:13" s="12" customFormat="1">
      <c r="M105" s="24"/>
    </row>
    <row r="106" spans="13:13" s="12" customFormat="1">
      <c r="M106" s="24"/>
    </row>
    <row r="107" spans="13:13" s="12" customFormat="1">
      <c r="M107" s="24"/>
    </row>
    <row r="108" spans="13:13" s="12" customFormat="1">
      <c r="M108" s="24"/>
    </row>
    <row r="109" spans="13:13" s="12" customFormat="1">
      <c r="M109" s="24"/>
    </row>
    <row r="110" spans="13:13" s="12" customFormat="1">
      <c r="M110" s="24"/>
    </row>
    <row r="111" spans="13:13" s="12" customFormat="1">
      <c r="M111" s="24"/>
    </row>
    <row r="112" spans="13:13" s="12" customFormat="1">
      <c r="M112" s="24"/>
    </row>
    <row r="113" spans="13:13" s="12" customFormat="1">
      <c r="M113" s="24"/>
    </row>
    <row r="114" spans="13:13" s="12" customFormat="1">
      <c r="M114" s="24"/>
    </row>
    <row r="115" spans="13:13" s="12" customFormat="1">
      <c r="M115" s="24"/>
    </row>
    <row r="116" spans="13:13" s="12" customFormat="1">
      <c r="M116" s="24"/>
    </row>
    <row r="117" spans="13:13" s="12" customFormat="1">
      <c r="M117" s="24"/>
    </row>
    <row r="118" spans="13:13" s="12" customFormat="1">
      <c r="M118" s="24"/>
    </row>
    <row r="119" spans="13:13" s="12" customFormat="1">
      <c r="M119" s="24"/>
    </row>
    <row r="120" spans="13:13" s="12" customFormat="1">
      <c r="M120" s="24"/>
    </row>
    <row r="121" spans="13:13" s="12" customFormat="1">
      <c r="M121" s="24"/>
    </row>
    <row r="122" spans="13:13" s="12" customFormat="1">
      <c r="M122" s="24"/>
    </row>
    <row r="123" spans="13:13" s="12" customFormat="1">
      <c r="M123" s="24"/>
    </row>
    <row r="124" spans="13:13" s="12" customFormat="1">
      <c r="M124" s="24"/>
    </row>
    <row r="125" spans="13:13" s="12" customFormat="1">
      <c r="M125" s="24"/>
    </row>
    <row r="126" spans="13:13" s="12" customFormat="1">
      <c r="M126" s="24"/>
    </row>
    <row r="127" spans="13:13" s="12" customFormat="1">
      <c r="M127" s="24"/>
    </row>
    <row r="128" spans="13:13" s="12" customFormat="1">
      <c r="M128" s="24"/>
    </row>
    <row r="129" spans="13:13" s="12" customFormat="1">
      <c r="M129" s="24"/>
    </row>
    <row r="130" spans="13:13" s="12" customFormat="1">
      <c r="M130" s="24"/>
    </row>
    <row r="131" spans="13:13" s="12" customFormat="1">
      <c r="M131" s="24"/>
    </row>
    <row r="132" spans="13:13" s="12" customFormat="1">
      <c r="M132" s="24"/>
    </row>
    <row r="133" spans="13:13" s="12" customFormat="1">
      <c r="M133" s="24"/>
    </row>
    <row r="134" spans="13:13" s="12" customFormat="1">
      <c r="M134" s="24"/>
    </row>
    <row r="135" spans="13:13" s="12" customFormat="1">
      <c r="M135" s="24"/>
    </row>
    <row r="136" spans="13:13" s="12" customFormat="1">
      <c r="M136" s="24"/>
    </row>
    <row r="137" spans="13:13" s="12" customFormat="1">
      <c r="M137" s="24"/>
    </row>
    <row r="138" spans="13:13" s="12" customFormat="1">
      <c r="M138" s="24"/>
    </row>
    <row r="139" spans="13:13" s="12" customFormat="1">
      <c r="M139" s="24"/>
    </row>
    <row r="140" spans="13:13" s="12" customFormat="1">
      <c r="M140" s="24"/>
    </row>
    <row r="141" spans="13:13" s="12" customFormat="1">
      <c r="M141" s="24"/>
    </row>
    <row r="142" spans="13:13" s="12" customFormat="1">
      <c r="M142" s="24"/>
    </row>
    <row r="143" spans="13:13" s="12" customFormat="1">
      <c r="M143" s="24"/>
    </row>
    <row r="144" spans="13:13" s="12" customFormat="1">
      <c r="M144" s="24"/>
    </row>
    <row r="145" spans="13:13" s="12" customFormat="1">
      <c r="M145" s="24"/>
    </row>
    <row r="146" spans="13:13" s="12" customFormat="1">
      <c r="M146" s="24"/>
    </row>
    <row r="147" spans="13:13" s="12" customFormat="1">
      <c r="M147" s="24"/>
    </row>
    <row r="148" spans="13:13" s="12" customFormat="1">
      <c r="M148" s="24"/>
    </row>
    <row r="149" spans="13:13" s="12" customFormat="1">
      <c r="M149" s="24"/>
    </row>
    <row r="150" spans="13:13" s="12" customFormat="1">
      <c r="M150" s="24"/>
    </row>
    <row r="151" spans="13:13" s="12" customFormat="1">
      <c r="M151" s="24"/>
    </row>
    <row r="152" spans="13:13" s="12" customFormat="1">
      <c r="M152" s="24"/>
    </row>
    <row r="153" spans="13:13" s="12" customFormat="1">
      <c r="M153" s="24"/>
    </row>
    <row r="154" spans="13:13" s="12" customFormat="1">
      <c r="M154" s="24"/>
    </row>
    <row r="155" spans="13:13" s="12" customFormat="1">
      <c r="M155" s="24"/>
    </row>
    <row r="156" spans="13:13" s="12" customFormat="1">
      <c r="M156" s="24"/>
    </row>
    <row r="157" spans="13:13" s="12" customFormat="1">
      <c r="M157" s="24"/>
    </row>
    <row r="158" spans="13:13" s="12" customFormat="1">
      <c r="M158" s="24"/>
    </row>
    <row r="159" spans="13:13" s="12" customFormat="1">
      <c r="M159" s="24"/>
    </row>
    <row r="160" spans="13:13" s="12" customFormat="1">
      <c r="M160" s="24"/>
    </row>
    <row r="161" spans="13:13" s="12" customFormat="1">
      <c r="M161" s="24"/>
    </row>
    <row r="162" spans="13:13" s="12" customFormat="1">
      <c r="M162" s="24"/>
    </row>
    <row r="163" spans="13:13" s="12" customFormat="1">
      <c r="M163" s="24"/>
    </row>
    <row r="164" spans="13:13" s="12" customFormat="1">
      <c r="M164" s="24"/>
    </row>
    <row r="165" spans="13:13" s="12" customFormat="1">
      <c r="M165" s="24"/>
    </row>
    <row r="166" spans="13:13" s="12" customFormat="1">
      <c r="M166" s="24"/>
    </row>
    <row r="167" spans="13:13" s="12" customFormat="1">
      <c r="M167" s="24"/>
    </row>
    <row r="168" spans="13:13" s="12" customFormat="1">
      <c r="M168" s="24"/>
    </row>
    <row r="169" spans="13:13" s="12" customFormat="1">
      <c r="M169" s="24"/>
    </row>
    <row r="170" spans="13:13" s="12" customFormat="1">
      <c r="M170" s="24"/>
    </row>
    <row r="171" spans="13:13" s="12" customFormat="1">
      <c r="M171" s="24"/>
    </row>
    <row r="172" spans="13:13" s="12" customFormat="1">
      <c r="M172" s="24"/>
    </row>
    <row r="173" spans="13:13" s="12" customFormat="1">
      <c r="M173" s="24"/>
    </row>
    <row r="174" spans="13:13" s="12" customFormat="1">
      <c r="M174" s="24"/>
    </row>
    <row r="175" spans="13:13" s="12" customFormat="1">
      <c r="M175" s="24"/>
    </row>
    <row r="176" spans="13:13" s="12" customFormat="1">
      <c r="M176" s="24"/>
    </row>
    <row r="177" spans="13:13" s="12" customFormat="1">
      <c r="M177" s="24"/>
    </row>
    <row r="178" spans="13:13" s="12" customFormat="1">
      <c r="M178" s="24"/>
    </row>
    <row r="179" spans="13:13" s="12" customFormat="1">
      <c r="M179" s="24"/>
    </row>
    <row r="180" spans="13:13" s="12" customFormat="1">
      <c r="M180" s="24"/>
    </row>
    <row r="181" spans="13:13" s="12" customFormat="1">
      <c r="M181" s="24"/>
    </row>
    <row r="182" spans="13:13" s="12" customFormat="1">
      <c r="M182" s="24"/>
    </row>
    <row r="183" spans="13:13" s="12" customFormat="1">
      <c r="M183" s="24"/>
    </row>
    <row r="184" spans="13:13" s="12" customFormat="1">
      <c r="M184" s="24"/>
    </row>
    <row r="185" spans="13:13" s="12" customFormat="1">
      <c r="M185" s="24"/>
    </row>
    <row r="186" spans="13:13" s="12" customFormat="1">
      <c r="M186" s="24"/>
    </row>
    <row r="187" spans="13:13" s="12" customFormat="1">
      <c r="M187" s="24"/>
    </row>
    <row r="188" spans="13:13" s="12" customFormat="1">
      <c r="M188" s="24"/>
    </row>
    <row r="189" spans="13:13" s="12" customFormat="1">
      <c r="M189" s="24"/>
    </row>
    <row r="190" spans="13:13" s="12" customFormat="1">
      <c r="M190" s="24"/>
    </row>
    <row r="191" spans="13:13" s="12" customFormat="1">
      <c r="M191" s="24"/>
    </row>
    <row r="192" spans="13:13" s="12" customFormat="1">
      <c r="M192" s="24"/>
    </row>
    <row r="193" spans="13:13" s="12" customFormat="1">
      <c r="M193" s="24"/>
    </row>
    <row r="194" spans="13:13" s="12" customFormat="1">
      <c r="M194" s="24"/>
    </row>
    <row r="195" spans="13:13" s="12" customFormat="1">
      <c r="M195" s="24"/>
    </row>
    <row r="196" spans="13:13" s="12" customFormat="1">
      <c r="M196" s="24"/>
    </row>
    <row r="197" spans="13:13" s="12" customFormat="1">
      <c r="M197" s="24"/>
    </row>
    <row r="198" spans="13:13" s="12" customFormat="1">
      <c r="M198" s="24"/>
    </row>
    <row r="199" spans="13:13" s="12" customFormat="1">
      <c r="M199" s="24"/>
    </row>
    <row r="200" spans="13:13" s="12" customFormat="1">
      <c r="M200" s="24"/>
    </row>
    <row r="201" spans="13:13" s="12" customFormat="1">
      <c r="M201" s="24"/>
    </row>
    <row r="202" spans="13:13" s="12" customFormat="1">
      <c r="M202" s="24"/>
    </row>
    <row r="203" spans="13:13" s="12" customFormat="1">
      <c r="M203" s="24"/>
    </row>
    <row r="204" spans="13:13" s="12" customFormat="1">
      <c r="M204" s="24"/>
    </row>
    <row r="205" spans="13:13" s="12" customFormat="1">
      <c r="M205" s="24"/>
    </row>
    <row r="206" spans="13:13" s="12" customFormat="1">
      <c r="M206" s="24"/>
    </row>
    <row r="207" spans="13:13" s="12" customFormat="1">
      <c r="M207" s="24"/>
    </row>
    <row r="208" spans="13:13" s="12" customFormat="1">
      <c r="M208" s="24"/>
    </row>
    <row r="209" spans="13:13" s="12" customFormat="1">
      <c r="M209" s="24"/>
    </row>
    <row r="210" spans="13:13" s="12" customFormat="1">
      <c r="M210" s="24"/>
    </row>
    <row r="211" spans="13:13" s="12" customFormat="1">
      <c r="M211" s="24"/>
    </row>
    <row r="212" spans="13:13" s="12" customFormat="1">
      <c r="M212" s="24"/>
    </row>
    <row r="213" spans="13:13" s="12" customFormat="1">
      <c r="M213" s="24"/>
    </row>
    <row r="214" spans="13:13" s="12" customFormat="1">
      <c r="M214" s="24"/>
    </row>
    <row r="215" spans="13:13" s="12" customFormat="1">
      <c r="M215" s="24"/>
    </row>
    <row r="216" spans="13:13" s="12" customFormat="1">
      <c r="M216" s="24"/>
    </row>
    <row r="217" spans="13:13" s="12" customFormat="1">
      <c r="M217" s="24"/>
    </row>
    <row r="218" spans="13:13" s="12" customFormat="1">
      <c r="M218" s="24"/>
    </row>
    <row r="219" spans="13:13" s="12" customFormat="1">
      <c r="M219" s="24"/>
    </row>
    <row r="220" spans="13:13" s="12" customFormat="1">
      <c r="M220" s="24"/>
    </row>
    <row r="221" spans="13:13" s="12" customFormat="1">
      <c r="M221" s="24"/>
    </row>
    <row r="222" spans="13:13" s="12" customFormat="1">
      <c r="M222" s="24"/>
    </row>
    <row r="223" spans="13:13" s="12" customFormat="1">
      <c r="M223" s="24"/>
    </row>
    <row r="224" spans="13:13" s="12" customFormat="1">
      <c r="M224" s="24"/>
    </row>
    <row r="225" spans="13:13" s="12" customFormat="1">
      <c r="M225" s="24"/>
    </row>
    <row r="226" spans="13:13" s="12" customFormat="1">
      <c r="M226" s="24"/>
    </row>
    <row r="227" spans="13:13" s="12" customFormat="1">
      <c r="M227" s="24"/>
    </row>
    <row r="228" spans="13:13" s="12" customFormat="1">
      <c r="M228" s="24"/>
    </row>
    <row r="229" spans="13:13" s="12" customFormat="1">
      <c r="M229" s="24"/>
    </row>
    <row r="230" spans="13:13" s="12" customFormat="1">
      <c r="M230" s="24"/>
    </row>
    <row r="231" spans="13:13" s="12" customFormat="1">
      <c r="M231" s="24"/>
    </row>
    <row r="232" spans="13:13" s="12" customFormat="1">
      <c r="M232" s="24"/>
    </row>
    <row r="233" spans="13:13" s="12" customFormat="1">
      <c r="M233" s="24"/>
    </row>
    <row r="234" spans="13:13" s="12" customFormat="1">
      <c r="M234" s="24"/>
    </row>
    <row r="235" spans="13:13" s="12" customFormat="1">
      <c r="M235" s="24"/>
    </row>
    <row r="236" spans="13:13" s="12" customFormat="1">
      <c r="M236" s="24"/>
    </row>
    <row r="237" spans="13:13" s="12" customFormat="1">
      <c r="M237" s="24"/>
    </row>
    <row r="238" spans="13:13" s="12" customFormat="1">
      <c r="M238" s="24"/>
    </row>
    <row r="239" spans="13:13" s="12" customFormat="1">
      <c r="M239" s="24"/>
    </row>
    <row r="240" spans="13:13" s="12" customFormat="1">
      <c r="M240" s="24"/>
    </row>
    <row r="241" spans="13:13" s="12" customFormat="1">
      <c r="M241" s="24"/>
    </row>
    <row r="242" spans="13:13" s="12" customFormat="1">
      <c r="M242" s="24"/>
    </row>
    <row r="243" spans="13:13" s="12" customFormat="1">
      <c r="M243" s="24"/>
    </row>
    <row r="244" spans="13:13" s="12" customFormat="1">
      <c r="M244" s="24"/>
    </row>
    <row r="245" spans="13:13" s="12" customFormat="1">
      <c r="M245" s="24"/>
    </row>
    <row r="246" spans="13:13" s="12" customFormat="1">
      <c r="M246" s="24"/>
    </row>
    <row r="247" spans="13:13" s="12" customFormat="1">
      <c r="M247" s="24"/>
    </row>
    <row r="248" spans="13:13" s="12" customFormat="1">
      <c r="M248" s="24"/>
    </row>
    <row r="249" spans="13:13" s="12" customFormat="1">
      <c r="M249" s="24"/>
    </row>
    <row r="250" spans="13:13" s="12" customFormat="1">
      <c r="M250" s="24"/>
    </row>
    <row r="251" spans="13:13" s="12" customFormat="1">
      <c r="M251" s="24"/>
    </row>
    <row r="252" spans="13:13" s="12" customFormat="1">
      <c r="M252" s="24"/>
    </row>
    <row r="253" spans="13:13" s="12" customFormat="1">
      <c r="M253" s="24"/>
    </row>
    <row r="254" spans="13:13" s="12" customFormat="1">
      <c r="M254" s="24"/>
    </row>
    <row r="255" spans="13:13" s="12" customFormat="1">
      <c r="M255" s="24"/>
    </row>
    <row r="256" spans="13:13" s="12" customFormat="1">
      <c r="M256" s="24"/>
    </row>
    <row r="257" spans="13:13" s="12" customFormat="1">
      <c r="M257" s="24"/>
    </row>
    <row r="258" spans="13:13" s="12" customFormat="1">
      <c r="M258" s="24"/>
    </row>
    <row r="259" spans="13:13" s="12" customFormat="1">
      <c r="M259" s="24"/>
    </row>
    <row r="260" spans="13:13" s="12" customFormat="1">
      <c r="M260" s="24"/>
    </row>
    <row r="261" spans="13:13" s="12" customFormat="1">
      <c r="M261" s="24"/>
    </row>
    <row r="262" spans="13:13" s="12" customFormat="1">
      <c r="M262" s="24"/>
    </row>
    <row r="263" spans="13:13" s="12" customFormat="1">
      <c r="M263" s="24"/>
    </row>
    <row r="264" spans="13:13" s="12" customFormat="1">
      <c r="M264" s="24"/>
    </row>
    <row r="265" spans="13:13" s="12" customFormat="1">
      <c r="M265" s="24"/>
    </row>
    <row r="266" spans="13:13" s="12" customFormat="1">
      <c r="M266" s="24"/>
    </row>
    <row r="267" spans="13:13" s="12" customFormat="1">
      <c r="M267" s="24"/>
    </row>
    <row r="268" spans="13:13" s="12" customFormat="1">
      <c r="M268" s="24"/>
    </row>
    <row r="269" spans="13:13" s="12" customFormat="1">
      <c r="M269" s="24"/>
    </row>
    <row r="270" spans="13:13" s="12" customFormat="1">
      <c r="M270" s="24"/>
    </row>
    <row r="271" spans="13:13" s="12" customFormat="1">
      <c r="M271" s="24"/>
    </row>
    <row r="272" spans="13:13" s="12" customFormat="1">
      <c r="M272" s="24"/>
    </row>
    <row r="273" spans="13:13" s="12" customFormat="1">
      <c r="M273" s="24"/>
    </row>
    <row r="274" spans="13:13" s="12" customFormat="1">
      <c r="M274" s="24"/>
    </row>
    <row r="275" spans="13:13" s="12" customFormat="1">
      <c r="M275" s="24"/>
    </row>
    <row r="276" spans="13:13" s="12" customFormat="1">
      <c r="M276" s="24"/>
    </row>
    <row r="277" spans="13:13" s="12" customFormat="1">
      <c r="M277" s="24"/>
    </row>
    <row r="278" spans="13:13" s="12" customFormat="1">
      <c r="M278" s="24"/>
    </row>
    <row r="279" spans="13:13" s="12" customFormat="1">
      <c r="M279" s="24"/>
    </row>
    <row r="280" spans="13:13" s="12" customFormat="1">
      <c r="M280" s="24"/>
    </row>
    <row r="281" spans="13:13" s="12" customFormat="1">
      <c r="M281" s="24"/>
    </row>
    <row r="282" spans="13:13" s="12" customFormat="1">
      <c r="M282" s="24"/>
    </row>
    <row r="283" spans="13:13" s="12" customFormat="1">
      <c r="M283" s="24"/>
    </row>
    <row r="284" spans="13:13" s="12" customFormat="1">
      <c r="M284" s="24"/>
    </row>
    <row r="285" spans="13:13" s="12" customFormat="1">
      <c r="M285" s="24"/>
    </row>
    <row r="286" spans="13:13" s="12" customFormat="1">
      <c r="M286" s="24"/>
    </row>
    <row r="287" spans="13:13" s="12" customFormat="1">
      <c r="M287" s="24"/>
    </row>
    <row r="288" spans="13:13" s="12" customFormat="1">
      <c r="M288" s="24"/>
    </row>
    <row r="289" spans="13:13" s="12" customFormat="1">
      <c r="M289" s="24"/>
    </row>
    <row r="290" spans="13:13" s="12" customFormat="1">
      <c r="M290" s="24"/>
    </row>
    <row r="291" spans="13:13" s="12" customFormat="1">
      <c r="M291" s="24"/>
    </row>
    <row r="292" spans="13:13" s="12" customFormat="1">
      <c r="M292" s="24"/>
    </row>
    <row r="293" spans="13:13" s="12" customFormat="1">
      <c r="M293" s="24"/>
    </row>
    <row r="294" spans="13:13" s="12" customFormat="1">
      <c r="M294" s="24"/>
    </row>
    <row r="295" spans="13:13" s="12" customFormat="1">
      <c r="M295" s="24"/>
    </row>
    <row r="296" spans="13:13" s="12" customFormat="1">
      <c r="M296" s="24"/>
    </row>
    <row r="297" spans="13:13" s="12" customFormat="1">
      <c r="M297" s="24"/>
    </row>
    <row r="298" spans="13:13" s="12" customFormat="1">
      <c r="M298" s="24"/>
    </row>
    <row r="299" spans="13:13" s="12" customFormat="1">
      <c r="M299" s="24"/>
    </row>
    <row r="300" spans="13:13" s="12" customFormat="1">
      <c r="M300" s="24"/>
    </row>
    <row r="301" spans="13:13" s="12" customFormat="1">
      <c r="M301" s="24"/>
    </row>
    <row r="302" spans="13:13" s="12" customFormat="1">
      <c r="M302" s="24"/>
    </row>
    <row r="303" spans="13:13" s="12" customFormat="1">
      <c r="M303" s="24"/>
    </row>
    <row r="304" spans="13:13" s="12" customFormat="1">
      <c r="M304" s="24"/>
    </row>
    <row r="305" spans="13:13" s="12" customFormat="1">
      <c r="M305" s="24"/>
    </row>
    <row r="306" spans="13:13" s="12" customFormat="1">
      <c r="M306" s="24"/>
    </row>
    <row r="307" spans="13:13" s="12" customFormat="1">
      <c r="M307" s="24"/>
    </row>
    <row r="308" spans="13:13" s="12" customFormat="1">
      <c r="M308" s="24"/>
    </row>
    <row r="309" spans="13:13" s="12" customFormat="1">
      <c r="M309" s="24"/>
    </row>
    <row r="310" spans="13:13" s="12" customFormat="1">
      <c r="M310" s="24"/>
    </row>
    <row r="311" spans="13:13" s="12" customFormat="1">
      <c r="M311" s="24"/>
    </row>
    <row r="312" spans="13:13" s="12" customFormat="1">
      <c r="M312" s="24"/>
    </row>
    <row r="313" spans="13:13" s="12" customFormat="1">
      <c r="M313" s="24"/>
    </row>
    <row r="314" spans="13:13" s="12" customFormat="1">
      <c r="M314" s="24"/>
    </row>
    <row r="315" spans="13:13" s="12" customFormat="1">
      <c r="M315" s="24"/>
    </row>
    <row r="316" spans="13:13" s="12" customFormat="1">
      <c r="M316" s="24"/>
    </row>
    <row r="317" spans="13:13" s="12" customFormat="1">
      <c r="M317" s="24"/>
    </row>
    <row r="318" spans="13:13" s="12" customFormat="1">
      <c r="M318" s="24"/>
    </row>
    <row r="319" spans="13:13" s="12" customFormat="1">
      <c r="M319" s="24"/>
    </row>
    <row r="320" spans="13:13" s="12" customFormat="1">
      <c r="M320" s="24"/>
    </row>
    <row r="321" spans="13:13" s="12" customFormat="1">
      <c r="M321" s="24"/>
    </row>
    <row r="322" spans="13:13" s="12" customFormat="1">
      <c r="M322" s="24"/>
    </row>
    <row r="323" spans="13:13" s="12" customFormat="1">
      <c r="M323" s="24"/>
    </row>
    <row r="324" spans="13:13" s="12" customFormat="1">
      <c r="M324" s="24"/>
    </row>
    <row r="325" spans="13:13" s="12" customFormat="1">
      <c r="M325" s="24"/>
    </row>
    <row r="326" spans="13:13" s="12" customFormat="1">
      <c r="M326" s="24"/>
    </row>
    <row r="327" spans="13:13" s="12" customFormat="1">
      <c r="M327" s="24"/>
    </row>
    <row r="328" spans="13:13" s="12" customFormat="1">
      <c r="M328" s="24"/>
    </row>
    <row r="329" spans="13:13" s="12" customFormat="1">
      <c r="M329" s="24"/>
    </row>
    <row r="330" spans="13:13" s="12" customFormat="1">
      <c r="M330" s="24"/>
    </row>
    <row r="331" spans="13:13" s="12" customFormat="1">
      <c r="M331" s="24"/>
    </row>
    <row r="332" spans="13:13" s="12" customFormat="1">
      <c r="M332" s="24"/>
    </row>
    <row r="333" spans="13:13" s="12" customFormat="1">
      <c r="M333" s="24"/>
    </row>
    <row r="334" spans="13:13" s="12" customFormat="1">
      <c r="M334" s="24"/>
    </row>
    <row r="335" spans="13:13" s="12" customFormat="1">
      <c r="M335" s="24"/>
    </row>
    <row r="336" spans="13:13" s="12" customFormat="1">
      <c r="M336" s="24"/>
    </row>
    <row r="337" spans="13:13" s="12" customFormat="1">
      <c r="M337" s="24"/>
    </row>
    <row r="338" spans="13:13" s="12" customFormat="1">
      <c r="M338" s="24"/>
    </row>
    <row r="339" spans="13:13" s="12" customFormat="1">
      <c r="M339" s="24"/>
    </row>
    <row r="340" spans="13:13" s="12" customFormat="1">
      <c r="M340" s="24"/>
    </row>
    <row r="341" spans="13:13" s="12" customFormat="1">
      <c r="M341" s="24"/>
    </row>
    <row r="342" spans="13:13" s="12" customFormat="1">
      <c r="M342" s="24"/>
    </row>
    <row r="343" spans="13:13" s="12" customFormat="1">
      <c r="M343" s="24"/>
    </row>
    <row r="344" spans="13:13" s="12" customFormat="1">
      <c r="M344" s="24"/>
    </row>
    <row r="345" spans="13:13" s="12" customFormat="1">
      <c r="M345" s="24"/>
    </row>
    <row r="346" spans="13:13" s="12" customFormat="1">
      <c r="M346" s="24"/>
    </row>
    <row r="347" spans="13:13" s="12" customFormat="1">
      <c r="M347" s="24"/>
    </row>
    <row r="348" spans="13:13" s="12" customFormat="1">
      <c r="M348" s="24"/>
    </row>
    <row r="349" spans="13:13" s="12" customFormat="1">
      <c r="M349" s="24"/>
    </row>
    <row r="350" spans="13:13" s="12" customFormat="1">
      <c r="M350" s="24"/>
    </row>
    <row r="351" spans="13:13" s="12" customFormat="1">
      <c r="M351" s="24"/>
    </row>
    <row r="352" spans="13:13" s="12" customFormat="1">
      <c r="M352" s="24"/>
    </row>
    <row r="353" spans="13:13" s="12" customFormat="1">
      <c r="M353" s="24"/>
    </row>
    <row r="354" spans="13:13" s="12" customFormat="1">
      <c r="M354" s="24"/>
    </row>
    <row r="355" spans="13:13" s="12" customFormat="1">
      <c r="M355" s="24"/>
    </row>
    <row r="356" spans="13:13" s="12" customFormat="1">
      <c r="M356" s="24"/>
    </row>
    <row r="357" spans="13:13" s="12" customFormat="1">
      <c r="M357" s="24"/>
    </row>
    <row r="358" spans="13:13" s="12" customFormat="1">
      <c r="M358" s="24"/>
    </row>
    <row r="359" spans="13:13" s="12" customFormat="1">
      <c r="M359" s="24"/>
    </row>
    <row r="360" spans="13:13" s="12" customFormat="1">
      <c r="M360" s="24"/>
    </row>
    <row r="361" spans="13:13" s="12" customFormat="1">
      <c r="M361" s="24"/>
    </row>
    <row r="362" spans="13:13" s="12" customFormat="1">
      <c r="M362" s="24"/>
    </row>
    <row r="363" spans="13:13" s="12" customFormat="1">
      <c r="M363" s="24"/>
    </row>
    <row r="364" spans="13:13" s="12" customFormat="1">
      <c r="M364" s="24"/>
    </row>
    <row r="365" spans="13:13" s="12" customFormat="1">
      <c r="M365" s="24"/>
    </row>
    <row r="366" spans="13:13" s="12" customFormat="1">
      <c r="M366" s="24"/>
    </row>
    <row r="367" spans="13:13" s="12" customFormat="1">
      <c r="M367" s="24"/>
    </row>
    <row r="368" spans="13:13" s="12" customFormat="1">
      <c r="M368" s="24"/>
    </row>
    <row r="369" spans="13:13" s="12" customFormat="1">
      <c r="M369" s="24"/>
    </row>
    <row r="370" spans="13:13" s="12" customFormat="1">
      <c r="M370" s="24"/>
    </row>
    <row r="371" spans="13:13" s="12" customFormat="1">
      <c r="M371" s="24"/>
    </row>
    <row r="372" spans="13:13" s="12" customFormat="1">
      <c r="M372" s="24"/>
    </row>
    <row r="373" spans="13:13" s="12" customFormat="1">
      <c r="M373" s="24"/>
    </row>
    <row r="374" spans="13:13" s="12" customFormat="1">
      <c r="M374" s="24"/>
    </row>
    <row r="375" spans="13:13" s="12" customFormat="1">
      <c r="M375" s="24"/>
    </row>
    <row r="376" spans="13:13" s="12" customFormat="1">
      <c r="M376" s="24"/>
    </row>
    <row r="377" spans="13:13" s="12" customFormat="1">
      <c r="M377" s="24"/>
    </row>
    <row r="378" spans="13:13" s="12" customFormat="1">
      <c r="M378" s="24"/>
    </row>
    <row r="379" spans="13:13" s="12" customFormat="1">
      <c r="M379" s="24"/>
    </row>
    <row r="380" spans="13:13" s="12" customFormat="1">
      <c r="M380" s="24"/>
    </row>
    <row r="381" spans="13:13" s="12" customFormat="1">
      <c r="M381" s="24"/>
    </row>
    <row r="382" spans="13:13" s="12" customFormat="1">
      <c r="M382" s="24"/>
    </row>
    <row r="383" spans="13:13" s="12" customFormat="1">
      <c r="M383" s="24"/>
    </row>
    <row r="384" spans="13:13" s="12" customFormat="1">
      <c r="M384" s="24"/>
    </row>
    <row r="385" spans="13:13" s="12" customFormat="1">
      <c r="M385" s="24"/>
    </row>
    <row r="386" spans="13:13" s="12" customFormat="1">
      <c r="M386" s="24"/>
    </row>
    <row r="387" spans="13:13" s="12" customFormat="1">
      <c r="M387" s="24"/>
    </row>
    <row r="388" spans="13:13" s="12" customFormat="1">
      <c r="M388" s="24"/>
    </row>
    <row r="389" spans="13:13" s="12" customFormat="1">
      <c r="M389" s="24"/>
    </row>
    <row r="390" spans="13:13" s="12" customFormat="1">
      <c r="M390" s="24"/>
    </row>
    <row r="391" spans="13:13" s="12" customFormat="1">
      <c r="M391" s="24"/>
    </row>
    <row r="392" spans="13:13" s="12" customFormat="1">
      <c r="M392" s="24"/>
    </row>
    <row r="393" spans="13:13" s="12" customFormat="1">
      <c r="M393" s="24"/>
    </row>
    <row r="394" spans="13:13" s="12" customFormat="1">
      <c r="M394" s="24"/>
    </row>
    <row r="395" spans="13:13" s="12" customFormat="1">
      <c r="M395" s="24"/>
    </row>
    <row r="396" spans="13:13" s="12" customFormat="1">
      <c r="M396" s="24"/>
    </row>
    <row r="397" spans="13:13" s="12" customFormat="1">
      <c r="M397" s="24"/>
    </row>
    <row r="398" spans="13:13" s="12" customFormat="1">
      <c r="M398" s="24"/>
    </row>
    <row r="399" spans="13:13" s="12" customFormat="1">
      <c r="M399" s="24"/>
    </row>
    <row r="400" spans="13:13" s="12" customFormat="1">
      <c r="M400" s="24"/>
    </row>
    <row r="401" spans="13:13" s="12" customFormat="1">
      <c r="M401" s="24"/>
    </row>
    <row r="402" spans="13:13" s="12" customFormat="1">
      <c r="M402" s="24"/>
    </row>
    <row r="403" spans="13:13" s="12" customFormat="1">
      <c r="M403" s="24"/>
    </row>
    <row r="404" spans="13:13" s="12" customFormat="1">
      <c r="M404" s="24"/>
    </row>
    <row r="405" spans="13:13" s="12" customFormat="1">
      <c r="M405" s="24"/>
    </row>
    <row r="406" spans="13:13" s="12" customFormat="1">
      <c r="M406" s="24"/>
    </row>
    <row r="407" spans="13:13" s="12" customFormat="1">
      <c r="M407" s="24"/>
    </row>
    <row r="408" spans="13:13" s="12" customFormat="1">
      <c r="M408" s="24"/>
    </row>
    <row r="409" spans="13:13" s="12" customFormat="1">
      <c r="M409" s="24"/>
    </row>
    <row r="410" spans="13:13" s="12" customFormat="1">
      <c r="M410" s="24"/>
    </row>
    <row r="411" spans="13:13" s="12" customFormat="1">
      <c r="M411" s="24"/>
    </row>
    <row r="412" spans="13:13" s="12" customFormat="1">
      <c r="M412" s="24"/>
    </row>
    <row r="413" spans="13:13" s="12" customFormat="1">
      <c r="M413" s="24"/>
    </row>
    <row r="414" spans="13:13" s="12" customFormat="1">
      <c r="M414" s="24"/>
    </row>
    <row r="415" spans="13:13" s="12" customFormat="1">
      <c r="M415" s="24"/>
    </row>
    <row r="416" spans="13:13" s="12" customFormat="1">
      <c r="M416" s="24"/>
    </row>
    <row r="417" spans="13:13" s="12" customFormat="1">
      <c r="M417" s="24"/>
    </row>
    <row r="418" spans="13:13" s="12" customFormat="1">
      <c r="M418" s="24"/>
    </row>
    <row r="419" spans="13:13" s="12" customFormat="1">
      <c r="M419" s="24"/>
    </row>
    <row r="420" spans="13:13" s="12" customFormat="1">
      <c r="M420" s="24"/>
    </row>
    <row r="421" spans="13:13" s="12" customFormat="1">
      <c r="M421" s="24"/>
    </row>
    <row r="422" spans="13:13" s="12" customFormat="1">
      <c r="M422" s="24"/>
    </row>
    <row r="423" spans="13:13" s="12" customFormat="1">
      <c r="M423" s="24"/>
    </row>
    <row r="424" spans="13:13" s="12" customFormat="1">
      <c r="M424" s="24"/>
    </row>
    <row r="425" spans="13:13" s="12" customFormat="1">
      <c r="M425" s="24"/>
    </row>
    <row r="426" spans="13:13" s="12" customFormat="1">
      <c r="M426" s="24"/>
    </row>
    <row r="427" spans="13:13" s="12" customFormat="1">
      <c r="M427" s="24"/>
    </row>
    <row r="428" spans="13:13" s="12" customFormat="1">
      <c r="M428" s="24"/>
    </row>
    <row r="429" spans="13:13" s="12" customFormat="1">
      <c r="M429" s="24"/>
    </row>
    <row r="430" spans="13:13" s="12" customFormat="1">
      <c r="M430" s="24"/>
    </row>
    <row r="431" spans="13:13" s="12" customFormat="1">
      <c r="M431" s="24"/>
    </row>
    <row r="432" spans="13:13" s="12" customFormat="1">
      <c r="M432" s="24"/>
    </row>
    <row r="433" spans="13:13" s="12" customFormat="1">
      <c r="M433" s="24"/>
    </row>
    <row r="434" spans="13:13" s="12" customFormat="1">
      <c r="M434" s="24"/>
    </row>
    <row r="435" spans="13:13" s="12" customFormat="1">
      <c r="M435" s="24"/>
    </row>
    <row r="436" spans="13:13" s="12" customFormat="1">
      <c r="M436" s="24"/>
    </row>
    <row r="437" spans="13:13" s="12" customFormat="1">
      <c r="M437" s="24"/>
    </row>
    <row r="438" spans="13:13" s="12" customFormat="1">
      <c r="M438" s="24"/>
    </row>
    <row r="439" spans="13:13" s="12" customFormat="1">
      <c r="M439" s="24"/>
    </row>
    <row r="440" spans="13:13" s="12" customFormat="1">
      <c r="M440" s="24"/>
    </row>
    <row r="441" spans="13:13" s="12" customFormat="1">
      <c r="M441" s="24"/>
    </row>
    <row r="442" spans="13:13" s="12" customFormat="1">
      <c r="M442" s="24"/>
    </row>
    <row r="443" spans="13:13" s="12" customFormat="1">
      <c r="M443" s="24"/>
    </row>
    <row r="444" spans="13:13" s="12" customFormat="1">
      <c r="M444" s="24"/>
    </row>
    <row r="445" spans="13:13" s="12" customFormat="1">
      <c r="M445" s="24"/>
    </row>
    <row r="446" spans="13:13" s="12" customFormat="1">
      <c r="M446" s="24"/>
    </row>
    <row r="447" spans="13:13" s="12" customFormat="1">
      <c r="M447" s="24"/>
    </row>
    <row r="448" spans="13:13" s="12" customFormat="1">
      <c r="M448" s="24"/>
    </row>
    <row r="449" spans="13:13" s="12" customFormat="1">
      <c r="M449" s="24"/>
    </row>
    <row r="450" spans="13:13" s="12" customFormat="1">
      <c r="M450" s="24"/>
    </row>
    <row r="451" spans="13:13" s="12" customFormat="1">
      <c r="M451" s="24"/>
    </row>
    <row r="452" spans="13:13" s="12" customFormat="1">
      <c r="M452" s="24"/>
    </row>
    <row r="453" spans="13:13" s="12" customFormat="1">
      <c r="M453" s="24"/>
    </row>
    <row r="454" spans="13:13" s="12" customFormat="1">
      <c r="M454" s="24"/>
    </row>
    <row r="455" spans="13:13" s="12" customFormat="1">
      <c r="M455" s="24"/>
    </row>
    <row r="456" spans="13:13" s="12" customFormat="1">
      <c r="M456" s="24"/>
    </row>
    <row r="457" spans="13:13" s="12" customFormat="1">
      <c r="M457" s="24"/>
    </row>
    <row r="458" spans="13:13" s="12" customFormat="1">
      <c r="M458" s="24"/>
    </row>
    <row r="459" spans="13:13" s="12" customFormat="1">
      <c r="M459" s="24"/>
    </row>
    <row r="460" spans="13:13" s="12" customFormat="1">
      <c r="M460" s="24"/>
    </row>
    <row r="461" spans="13:13" s="12" customFormat="1">
      <c r="M461" s="24"/>
    </row>
    <row r="462" spans="13:13" s="12" customFormat="1">
      <c r="M462" s="24"/>
    </row>
    <row r="463" spans="13:13" s="12" customFormat="1">
      <c r="M463" s="24"/>
    </row>
    <row r="464" spans="13:13" s="12" customFormat="1">
      <c r="M464" s="24"/>
    </row>
    <row r="465" spans="13:13" s="12" customFormat="1">
      <c r="M465" s="24"/>
    </row>
    <row r="466" spans="13:13" s="12" customFormat="1">
      <c r="M466" s="24"/>
    </row>
    <row r="467" spans="13:13" s="12" customFormat="1">
      <c r="M467" s="24"/>
    </row>
    <row r="468" spans="13:13" s="12" customFormat="1">
      <c r="M468" s="24"/>
    </row>
    <row r="469" spans="13:13" s="12" customFormat="1">
      <c r="M469" s="24"/>
    </row>
  </sheetData>
  <hyperlinks>
    <hyperlink ref="A1" location="'Front page'!A1" display="Front page"/>
  </hyperlinks>
  <pageMargins left="0.7" right="0.7" top="0.75" bottom="0.75" header="0.3" footer="0.3"/>
  <ignoredErrors>
    <ignoredError sqref="E19"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79998168889431442"/>
  </sheetPr>
  <dimension ref="A1:CD94"/>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3.140625" customWidth="1"/>
    <col min="2" max="2" width="14.28515625" customWidth="1"/>
    <col min="3" max="3" width="14" hidden="1" customWidth="1"/>
    <col min="4" max="4" width="24.42578125" hidden="1" customWidth="1"/>
    <col min="5" max="5" width="15.28515625" customWidth="1"/>
    <col min="6" max="6" width="14" hidden="1" customWidth="1"/>
    <col min="7" max="7" width="20.28515625" customWidth="1"/>
    <col min="8" max="9" width="20.28515625" style="68" hidden="1" customWidth="1"/>
    <col min="10" max="10" width="21.5703125" customWidth="1"/>
    <col min="11" max="11" width="12.7109375" style="40" hidden="1" customWidth="1"/>
    <col min="12" max="12" width="15" customWidth="1"/>
    <col min="13" max="13" width="15" hidden="1" customWidth="1"/>
    <col min="14" max="14" width="14" hidden="1" customWidth="1"/>
    <col min="15" max="15" width="20.140625" hidden="1" customWidth="1"/>
    <col min="16" max="20" width="15" style="12" hidden="1" customWidth="1"/>
    <col min="21" max="21" width="23.140625" customWidth="1"/>
    <col min="22" max="24" width="14.5703125" hidden="1" customWidth="1"/>
    <col min="25" max="27" width="14.5703125" style="68" hidden="1" customWidth="1"/>
    <col min="29" max="29" width="13.42578125" style="68" customWidth="1"/>
    <col min="30" max="30" width="13.85546875" style="68" customWidth="1"/>
    <col min="31" max="31" width="14.5703125" style="68" customWidth="1"/>
    <col min="32" max="32" width="16.7109375" hidden="1" customWidth="1"/>
    <col min="33" max="33" width="16.7109375" style="68" hidden="1" customWidth="1"/>
    <col min="34" max="34" width="17" customWidth="1"/>
    <col min="35" max="35" width="13" customWidth="1"/>
    <col min="36" max="36" width="13" hidden="1" customWidth="1"/>
    <col min="37" max="37" width="13.28515625" hidden="1" customWidth="1"/>
    <col min="38" max="38" width="13.28515625" customWidth="1"/>
    <col min="39" max="39" width="13.28515625" style="68" hidden="1" customWidth="1"/>
    <col min="40" max="40" width="13.28515625" hidden="1" customWidth="1"/>
    <col min="41" max="41" width="13.28515625" style="68" customWidth="1"/>
    <col min="42" max="42" width="18" style="41" customWidth="1"/>
    <col min="43" max="43" width="15" style="41" customWidth="1"/>
    <col min="45" max="45" width="16.85546875" style="43" customWidth="1"/>
    <col min="46" max="47" width="9.140625" style="43"/>
    <col min="48" max="48" width="13.5703125" style="98" customWidth="1"/>
    <col min="49" max="49" width="11.28515625" style="43" customWidth="1"/>
    <col min="50" max="50" width="11.28515625" style="12" customWidth="1"/>
    <col min="51" max="52" width="14.7109375" style="7" customWidth="1"/>
    <col min="53" max="53" width="12" style="7" customWidth="1"/>
    <col min="54" max="54" width="12.28515625" style="7" customWidth="1"/>
    <col min="55" max="55" width="15" style="233" customWidth="1"/>
    <col min="56" max="57" width="14.7109375" style="7" customWidth="1"/>
    <col min="58" max="58" width="15.5703125" style="89" customWidth="1"/>
    <col min="59" max="59" width="14.7109375" style="89" customWidth="1"/>
    <col min="60" max="62" width="14.7109375" style="7" customWidth="1"/>
    <col min="63" max="63" width="14" style="7" customWidth="1"/>
    <col min="64" max="64" width="14.7109375" customWidth="1"/>
    <col min="65" max="65" width="14.7109375" style="68" customWidth="1"/>
    <col min="66" max="66" width="14.7109375" customWidth="1"/>
    <col min="68" max="68" width="14.7109375" customWidth="1"/>
    <col min="71" max="76" width="9.140625" style="68"/>
    <col min="79" max="79" width="15.42578125" customWidth="1"/>
  </cols>
  <sheetData>
    <row r="1" spans="1:76" ht="18.75">
      <c r="A1" s="230" t="s">
        <v>348</v>
      </c>
      <c r="B1" s="199" t="s">
        <v>264</v>
      </c>
      <c r="C1" s="12"/>
      <c r="D1" s="12"/>
      <c r="E1" s="12"/>
      <c r="F1" s="12"/>
      <c r="G1" s="12"/>
      <c r="H1" s="12"/>
      <c r="I1" s="12"/>
      <c r="J1" s="12"/>
      <c r="K1" s="251"/>
      <c r="L1" s="12"/>
      <c r="M1" s="12"/>
      <c r="N1" s="12"/>
      <c r="O1" s="12"/>
      <c r="U1" s="12"/>
      <c r="V1" s="12"/>
      <c r="W1" s="12"/>
      <c r="X1" s="12">
        <f>(982-1124)/1124</f>
        <v>-0.12633451957295375</v>
      </c>
      <c r="Y1" s="12"/>
      <c r="Z1" s="12"/>
      <c r="AA1" s="12"/>
      <c r="AB1" s="12"/>
      <c r="AC1" s="12"/>
      <c r="AD1" s="12"/>
      <c r="AE1" s="12"/>
      <c r="AF1" s="12"/>
      <c r="AG1" s="12"/>
      <c r="AH1" s="12"/>
      <c r="AI1" s="12"/>
      <c r="AJ1" s="12"/>
      <c r="AK1" s="12"/>
      <c r="AL1" s="12"/>
      <c r="AM1" s="12"/>
      <c r="AN1" s="12"/>
      <c r="AO1" s="12"/>
      <c r="AP1" s="12"/>
      <c r="AQ1" s="12"/>
      <c r="AR1" s="12"/>
      <c r="AS1" s="12"/>
      <c r="AT1" s="12"/>
      <c r="AU1" s="12"/>
      <c r="AV1" s="252"/>
      <c r="AW1" s="12"/>
      <c r="AY1" s="12"/>
      <c r="AZ1" s="12"/>
      <c r="BA1" s="12"/>
      <c r="BB1" s="12"/>
      <c r="BC1" s="252"/>
      <c r="BD1" s="12"/>
      <c r="BE1" s="12"/>
      <c r="BF1" s="253"/>
      <c r="BG1" s="253"/>
      <c r="BH1" s="12"/>
      <c r="BI1" s="12"/>
      <c r="BJ1" s="12"/>
      <c r="BK1" s="12"/>
      <c r="BQ1" s="68"/>
      <c r="BT1" s="29"/>
    </row>
    <row r="2" spans="1:76" s="68" customFormat="1">
      <c r="A2" s="230"/>
      <c r="B2" s="252" t="s">
        <v>263</v>
      </c>
      <c r="C2" s="12"/>
      <c r="D2" s="12"/>
      <c r="E2" s="12"/>
      <c r="F2" s="12"/>
      <c r="G2" s="12"/>
      <c r="H2" s="12"/>
      <c r="I2" s="12"/>
      <c r="J2" s="12"/>
      <c r="K2" s="25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0"/>
      <c r="AT2" s="12"/>
      <c r="AU2" s="12"/>
      <c r="AV2" s="252"/>
      <c r="AW2" s="12"/>
      <c r="AX2" s="12"/>
      <c r="AY2" s="12"/>
      <c r="AZ2" s="12"/>
      <c r="BA2" s="12"/>
      <c r="BB2" s="12"/>
      <c r="BC2" s="252"/>
      <c r="BD2" s="12"/>
      <c r="BE2" s="12"/>
      <c r="BF2" s="253"/>
      <c r="BG2" s="253"/>
      <c r="BH2" s="12"/>
      <c r="BI2" s="12"/>
      <c r="BJ2" s="12"/>
      <c r="BK2" s="12"/>
      <c r="BT2" s="29"/>
    </row>
    <row r="3" spans="1:76" s="68" customFormat="1" ht="15.75">
      <c r="B3" s="258" t="s">
        <v>350</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S3" s="259" t="s">
        <v>39</v>
      </c>
      <c r="AT3" s="259"/>
      <c r="AU3" s="259"/>
      <c r="AV3" s="259"/>
      <c r="AW3" s="259"/>
      <c r="AX3" s="254"/>
      <c r="AY3" s="260" t="s">
        <v>352</v>
      </c>
      <c r="AZ3" s="260"/>
      <c r="BA3" s="260"/>
      <c r="BB3" s="260"/>
      <c r="BC3" s="260"/>
      <c r="BD3" s="260"/>
      <c r="BE3" s="260"/>
      <c r="BF3" s="260"/>
      <c r="BG3" s="260"/>
      <c r="BH3" s="260"/>
      <c r="BI3" s="260"/>
      <c r="BJ3" s="260"/>
      <c r="BK3" s="260"/>
      <c r="BT3" s="29"/>
    </row>
    <row r="4" spans="1:76" s="1" customFormat="1" ht="73.5" customHeight="1">
      <c r="B4" s="232" t="s">
        <v>40</v>
      </c>
      <c r="C4" s="232" t="s">
        <v>41</v>
      </c>
      <c r="D4" s="232" t="s">
        <v>63</v>
      </c>
      <c r="E4" s="232" t="s">
        <v>60</v>
      </c>
      <c r="F4" s="232" t="s">
        <v>49</v>
      </c>
      <c r="G4" s="232" t="s">
        <v>42</v>
      </c>
      <c r="H4" s="232" t="s">
        <v>127</v>
      </c>
      <c r="I4" s="232" t="s">
        <v>128</v>
      </c>
      <c r="J4" s="232" t="s">
        <v>126</v>
      </c>
      <c r="K4" s="234" t="s">
        <v>53</v>
      </c>
      <c r="L4" s="232" t="s">
        <v>43</v>
      </c>
      <c r="M4" s="232" t="s">
        <v>62</v>
      </c>
      <c r="N4" s="232" t="s">
        <v>58</v>
      </c>
      <c r="O4" s="232" t="s">
        <v>59</v>
      </c>
      <c r="P4" s="232" t="s">
        <v>57</v>
      </c>
      <c r="Q4" s="232" t="s">
        <v>129</v>
      </c>
      <c r="R4" s="232" t="s">
        <v>136</v>
      </c>
      <c r="S4" s="232" t="s">
        <v>144</v>
      </c>
      <c r="T4" s="232" t="s">
        <v>61</v>
      </c>
      <c r="U4" s="232" t="s">
        <v>95</v>
      </c>
      <c r="V4" s="232" t="s">
        <v>65</v>
      </c>
      <c r="W4" s="232" t="s">
        <v>66</v>
      </c>
      <c r="X4" s="232" t="s">
        <v>51</v>
      </c>
      <c r="Y4" s="232" t="s">
        <v>151</v>
      </c>
      <c r="Z4" s="232" t="s">
        <v>150</v>
      </c>
      <c r="AA4" s="232" t="s">
        <v>158</v>
      </c>
      <c r="AB4" s="232" t="s">
        <v>52</v>
      </c>
      <c r="AC4" s="50" t="s">
        <v>151</v>
      </c>
      <c r="AD4" s="50" t="s">
        <v>150</v>
      </c>
      <c r="AE4" s="50" t="s">
        <v>158</v>
      </c>
      <c r="AF4" s="50" t="s">
        <v>133</v>
      </c>
      <c r="AG4" s="50" t="s">
        <v>134</v>
      </c>
      <c r="AH4" s="232" t="s">
        <v>135</v>
      </c>
      <c r="AI4" s="232" t="s">
        <v>130</v>
      </c>
      <c r="AJ4" s="232" t="s">
        <v>54</v>
      </c>
      <c r="AK4" s="232" t="s">
        <v>67</v>
      </c>
      <c r="AL4" s="232" t="s">
        <v>141</v>
      </c>
      <c r="AM4" s="232" t="s">
        <v>142</v>
      </c>
      <c r="AN4" s="232" t="s">
        <v>143</v>
      </c>
      <c r="AO4" s="250" t="s">
        <v>140</v>
      </c>
      <c r="AP4" s="119" t="s">
        <v>55</v>
      </c>
      <c r="AQ4" s="119" t="s">
        <v>149</v>
      </c>
      <c r="AS4" s="42" t="s">
        <v>44</v>
      </c>
      <c r="AT4" s="42" t="s">
        <v>45</v>
      </c>
      <c r="AU4" s="42" t="s">
        <v>46</v>
      </c>
      <c r="AV4" s="99" t="s">
        <v>47</v>
      </c>
      <c r="AW4" s="42"/>
      <c r="AX4" s="10"/>
      <c r="AY4" s="6" t="s">
        <v>48</v>
      </c>
      <c r="AZ4" s="6" t="s">
        <v>147</v>
      </c>
      <c r="BA4" s="6" t="s">
        <v>68</v>
      </c>
      <c r="BB4" s="6" t="s">
        <v>351</v>
      </c>
      <c r="BC4" s="245" t="s">
        <v>139</v>
      </c>
      <c r="BD4" s="6" t="s">
        <v>69</v>
      </c>
      <c r="BE4" s="6" t="s">
        <v>145</v>
      </c>
      <c r="BF4" s="102" t="s">
        <v>71</v>
      </c>
      <c r="BG4" s="102" t="s">
        <v>70</v>
      </c>
      <c r="BH4" s="6" t="s">
        <v>138</v>
      </c>
      <c r="BI4" s="6" t="s">
        <v>146</v>
      </c>
      <c r="BJ4" s="6" t="s">
        <v>148</v>
      </c>
      <c r="BK4" s="33" t="s">
        <v>74</v>
      </c>
      <c r="BM4" s="74"/>
      <c r="BS4" s="74"/>
      <c r="BT4" s="74"/>
      <c r="BU4" s="74"/>
      <c r="BV4" s="74"/>
      <c r="BW4" s="74"/>
      <c r="BX4" s="74"/>
    </row>
    <row r="5" spans="1:76" s="1" customFormat="1">
      <c r="A5" s="1">
        <v>1841</v>
      </c>
      <c r="B5" s="235">
        <f>B6*B6/B7</f>
        <v>28.033570099407353</v>
      </c>
      <c r="C5" s="55">
        <v>58.564797397413706</v>
      </c>
      <c r="D5" s="236"/>
      <c r="E5" s="55">
        <f t="shared" ref="E5:E63" si="0">C5+D5</f>
        <v>58.564797397413706</v>
      </c>
      <c r="F5" s="55">
        <f t="shared" ref="F5:F68" si="1">B5+C5+D5</f>
        <v>86.598367496821055</v>
      </c>
      <c r="G5" s="55">
        <f t="shared" ref="G5:G23" si="2">0.037*C5</f>
        <v>2.1668975037043072</v>
      </c>
      <c r="H5" s="55"/>
      <c r="I5" s="55"/>
      <c r="J5" s="235">
        <f t="shared" ref="J5:J18" si="3">J6+K5-K6</f>
        <v>23.449999999999996</v>
      </c>
      <c r="K5" s="237">
        <v>29.7</v>
      </c>
      <c r="L5" s="55">
        <f>Salaries!F5</f>
        <v>6</v>
      </c>
      <c r="M5" s="55"/>
      <c r="N5" s="55">
        <f>N6*N6/N7</f>
        <v>58.879328529326919</v>
      </c>
      <c r="O5" s="55"/>
      <c r="P5" s="55"/>
      <c r="Q5" s="55"/>
      <c r="R5" s="55"/>
      <c r="S5" s="55"/>
      <c r="T5" s="55"/>
      <c r="U5" s="55">
        <f t="shared" ref="U5:U23" si="4">U6*C5/C6</f>
        <v>33.747445308793345</v>
      </c>
      <c r="V5" s="55">
        <f t="shared" ref="V5:V23" si="5">U5*N5/C5</f>
        <v>33.928691085161773</v>
      </c>
      <c r="W5" s="55">
        <f t="shared" ref="W5:W18" si="6">V5*C5/N5</f>
        <v>33.747445308793345</v>
      </c>
      <c r="X5" s="51">
        <f t="shared" ref="X5:X17" si="7">X6</f>
        <v>0.56500000000000006</v>
      </c>
      <c r="Y5" s="51">
        <v>0.33</v>
      </c>
      <c r="Z5" s="51">
        <v>0.52</v>
      </c>
      <c r="AA5" s="51">
        <f t="shared" ref="AA5:AA51" si="8">AA6</f>
        <v>0.52</v>
      </c>
      <c r="AB5" s="55">
        <f>X5*$C5</f>
        <v>33.08911052953875</v>
      </c>
      <c r="AC5" s="55">
        <f t="shared" ref="AC5:AE5" si="9">Y5*$C5</f>
        <v>19.326383141146525</v>
      </c>
      <c r="AD5" s="55">
        <f t="shared" si="9"/>
        <v>30.453694646655126</v>
      </c>
      <c r="AE5" s="55">
        <f t="shared" si="9"/>
        <v>30.453694646655126</v>
      </c>
      <c r="AF5" s="236">
        <v>0</v>
      </c>
      <c r="AG5" s="236"/>
      <c r="AH5" s="55">
        <v>0</v>
      </c>
      <c r="AI5" s="55">
        <v>6.2</v>
      </c>
      <c r="AJ5" s="55"/>
      <c r="AK5" s="236">
        <v>8.8705689836329498</v>
      </c>
      <c r="AL5" s="236">
        <f t="shared" ref="AL5:AL36" si="10">AK5</f>
        <v>8.8705689836329498</v>
      </c>
      <c r="AM5" s="236"/>
      <c r="AN5" s="236"/>
      <c r="AO5" s="236"/>
      <c r="AP5" s="244">
        <f t="shared" ref="AP5:AP36" si="11">F5-G5-J5-L5+W5+AB5+AH5-AI5+AL5+AO5</f>
        <v>124.48859481508178</v>
      </c>
      <c r="AQ5" s="244">
        <f t="shared" ref="AQ5:AQ36" si="12">AP5-AO5</f>
        <v>124.48859481508178</v>
      </c>
      <c r="AS5" s="42"/>
      <c r="AT5" s="42"/>
      <c r="AU5" s="42"/>
      <c r="AV5" s="100">
        <v>28.285029879041311</v>
      </c>
      <c r="AW5" s="42"/>
      <c r="AX5" s="10"/>
      <c r="AY5" s="8">
        <f t="shared" ref="AY5:AY36" si="13">AP5+AV5</f>
        <v>152.7736246941231</v>
      </c>
      <c r="AZ5" s="248">
        <f t="shared" ref="AZ5:AZ52" si="14">AY5-BA5</f>
        <v>38.204167801931277</v>
      </c>
      <c r="BA5" s="248">
        <f>BE5+BD5</f>
        <v>114.56945689219182</v>
      </c>
      <c r="BB5" s="6"/>
      <c r="BC5" s="245"/>
      <c r="BD5" s="31">
        <f t="shared" ref="BD5:BD36" si="15">AV5</f>
        <v>28.285029879041311</v>
      </c>
      <c r="BE5" s="31">
        <f t="shared" ref="BE5:BE52" si="16">BE6*AP5/AP6</f>
        <v>86.284427013150506</v>
      </c>
      <c r="BF5" s="88"/>
      <c r="BG5" s="88"/>
      <c r="BH5" s="6"/>
      <c r="BI5" s="31"/>
      <c r="BJ5" s="30"/>
      <c r="BK5" s="6"/>
      <c r="BM5" s="74"/>
      <c r="BP5" s="3"/>
      <c r="BS5" s="74"/>
      <c r="BT5" s="74"/>
      <c r="BU5" s="74"/>
      <c r="BV5" s="74"/>
      <c r="BW5" s="74"/>
      <c r="BX5" s="74"/>
    </row>
    <row r="6" spans="1:76">
      <c r="A6">
        <v>1842</v>
      </c>
      <c r="B6" s="235">
        <v>27.604369291773097</v>
      </c>
      <c r="C6" s="55">
        <v>61.846255408391322</v>
      </c>
      <c r="D6" s="55"/>
      <c r="E6" s="55">
        <f t="shared" si="0"/>
        <v>61.846255408391322</v>
      </c>
      <c r="F6" s="55">
        <f t="shared" si="1"/>
        <v>89.450624700164411</v>
      </c>
      <c r="G6" s="55">
        <f t="shared" si="2"/>
        <v>2.2883114501104789</v>
      </c>
      <c r="H6" s="55"/>
      <c r="I6" s="55"/>
      <c r="J6" s="235">
        <f t="shared" si="3"/>
        <v>23.35</v>
      </c>
      <c r="K6" s="237">
        <v>29.6</v>
      </c>
      <c r="L6" s="55">
        <f>Salaries!F6</f>
        <v>5.9600614439324113</v>
      </c>
      <c r="M6" s="55"/>
      <c r="N6" s="55">
        <f>N7*N7/N8</f>
        <v>59.967741009918491</v>
      </c>
      <c r="O6" s="55"/>
      <c r="P6" s="55"/>
      <c r="Q6" s="55"/>
      <c r="R6" s="55"/>
      <c r="S6" s="55"/>
      <c r="T6" s="55"/>
      <c r="U6" s="55">
        <f t="shared" si="4"/>
        <v>35.638356396679384</v>
      </c>
      <c r="V6" s="55">
        <f t="shared" si="5"/>
        <v>34.555879128055857</v>
      </c>
      <c r="W6" s="55">
        <f t="shared" si="6"/>
        <v>35.638356396679384</v>
      </c>
      <c r="X6" s="51">
        <f t="shared" si="7"/>
        <v>0.56500000000000006</v>
      </c>
      <c r="Y6" s="51">
        <v>0.33</v>
      </c>
      <c r="Z6" s="51">
        <v>0.52</v>
      </c>
      <c r="AA6" s="51">
        <f t="shared" si="8"/>
        <v>0.52</v>
      </c>
      <c r="AB6" s="55">
        <f t="shared" ref="AB6:AB36" si="17">X6*C6</f>
        <v>34.943134305741097</v>
      </c>
      <c r="AC6" s="55">
        <f t="shared" ref="AC6:AC69" si="18">Y6*$C6</f>
        <v>20.409264284769137</v>
      </c>
      <c r="AD6" s="55">
        <f t="shared" ref="AD6:AD69" si="19">Z6*$C6</f>
        <v>32.160052812363489</v>
      </c>
      <c r="AE6" s="55">
        <f t="shared" ref="AE6:AE69" si="20">AA6*$C6</f>
        <v>32.160052812363489</v>
      </c>
      <c r="AF6" s="55">
        <v>0</v>
      </c>
      <c r="AG6" s="55"/>
      <c r="AH6" s="55">
        <v>0</v>
      </c>
      <c r="AI6" s="55">
        <v>6.3</v>
      </c>
      <c r="AJ6" s="55"/>
      <c r="AK6" s="236">
        <v>8.8381588766703203</v>
      </c>
      <c r="AL6" s="236">
        <f t="shared" si="10"/>
        <v>8.8381588766703203</v>
      </c>
      <c r="AM6" s="236"/>
      <c r="AN6" s="236"/>
      <c r="AO6" s="236"/>
      <c r="AP6" s="244">
        <f t="shared" si="11"/>
        <v>130.97190138521233</v>
      </c>
      <c r="AQ6" s="244">
        <f t="shared" si="12"/>
        <v>130.97190138521233</v>
      </c>
      <c r="AU6" s="44"/>
      <c r="AV6" s="100">
        <v>28.700983855351502</v>
      </c>
      <c r="AY6" s="8">
        <f t="shared" si="13"/>
        <v>159.67288524056383</v>
      </c>
      <c r="AZ6" s="248">
        <f t="shared" si="14"/>
        <v>40.193822617174021</v>
      </c>
      <c r="BA6" s="248">
        <f t="shared" ref="BA6:BA52" si="21">BE6+BD6</f>
        <v>119.47906262338981</v>
      </c>
      <c r="BD6" s="31">
        <f t="shared" si="15"/>
        <v>28.700983855351502</v>
      </c>
      <c r="BE6" s="31">
        <f t="shared" si="16"/>
        <v>90.778078768038313</v>
      </c>
      <c r="BF6" s="88"/>
      <c r="BG6" s="88"/>
      <c r="BI6" s="31"/>
      <c r="BJ6" s="30"/>
      <c r="BP6" s="3"/>
    </row>
    <row r="7" spans="1:76">
      <c r="A7">
        <f>A6+1</f>
        <v>1843</v>
      </c>
      <c r="B7" s="235">
        <v>27.181739653369899</v>
      </c>
      <c r="C7" s="55">
        <v>57.337879686385833</v>
      </c>
      <c r="D7" s="55"/>
      <c r="E7" s="55">
        <f t="shared" si="0"/>
        <v>57.337879686385833</v>
      </c>
      <c r="F7" s="55">
        <f t="shared" si="1"/>
        <v>84.519619339755735</v>
      </c>
      <c r="G7" s="55">
        <f t="shared" si="2"/>
        <v>2.1215015483962758</v>
      </c>
      <c r="H7" s="55"/>
      <c r="I7" s="55"/>
      <c r="J7" s="235">
        <f t="shared" si="3"/>
        <v>23.15</v>
      </c>
      <c r="K7" s="237">
        <v>29.4</v>
      </c>
      <c r="L7" s="55">
        <f>Salaries!F7</f>
        <v>7.0046082949308772</v>
      </c>
      <c r="M7" s="55"/>
      <c r="N7" s="55">
        <f>N8*N8/N9</f>
        <v>61.076273314521266</v>
      </c>
      <c r="O7" s="55"/>
      <c r="P7" s="55"/>
      <c r="Q7" s="55"/>
      <c r="R7" s="55"/>
      <c r="S7" s="55"/>
      <c r="T7" s="55"/>
      <c r="U7" s="55">
        <f t="shared" si="4"/>
        <v>33.040444854743598</v>
      </c>
      <c r="V7" s="55">
        <f t="shared" si="5"/>
        <v>35.194661041169155</v>
      </c>
      <c r="W7" s="55">
        <f t="shared" si="6"/>
        <v>33.040444854743598</v>
      </c>
      <c r="X7" s="51">
        <f t="shared" si="7"/>
        <v>0.56500000000000006</v>
      </c>
      <c r="Y7" s="51">
        <v>0.33</v>
      </c>
      <c r="Z7" s="51">
        <v>0.52</v>
      </c>
      <c r="AA7" s="51">
        <f t="shared" si="8"/>
        <v>0.52</v>
      </c>
      <c r="AB7" s="55">
        <f t="shared" si="17"/>
        <v>32.395902022808002</v>
      </c>
      <c r="AC7" s="55">
        <f t="shared" si="18"/>
        <v>18.921500296507325</v>
      </c>
      <c r="AD7" s="55">
        <f t="shared" si="19"/>
        <v>29.815697436920633</v>
      </c>
      <c r="AE7" s="55">
        <f t="shared" si="20"/>
        <v>29.815697436920633</v>
      </c>
      <c r="AF7" s="55">
        <v>0</v>
      </c>
      <c r="AG7" s="55"/>
      <c r="AH7" s="55">
        <v>0</v>
      </c>
      <c r="AI7" s="55">
        <v>7</v>
      </c>
      <c r="AJ7" s="55"/>
      <c r="AK7" s="236">
        <v>8.8055516878629554</v>
      </c>
      <c r="AL7" s="236">
        <f t="shared" si="10"/>
        <v>8.8055516878629554</v>
      </c>
      <c r="AM7" s="236"/>
      <c r="AN7" s="236"/>
      <c r="AO7" s="236"/>
      <c r="AP7" s="244">
        <f t="shared" si="11"/>
        <v>119.48540806184315</v>
      </c>
      <c r="AQ7" s="244">
        <f t="shared" si="12"/>
        <v>119.48540806184315</v>
      </c>
      <c r="AU7" s="44"/>
      <c r="AV7" s="100">
        <v>26.484823861801793</v>
      </c>
      <c r="AY7" s="8">
        <f t="shared" si="13"/>
        <v>145.97023192364495</v>
      </c>
      <c r="AZ7" s="248">
        <f t="shared" si="14"/>
        <v>36.668745327695319</v>
      </c>
      <c r="BA7" s="248">
        <f t="shared" si="21"/>
        <v>109.30148659594963</v>
      </c>
      <c r="BD7" s="31">
        <f t="shared" si="15"/>
        <v>26.484823861801793</v>
      </c>
      <c r="BE7" s="31">
        <f t="shared" si="16"/>
        <v>82.816662734147826</v>
      </c>
      <c r="BF7" s="88"/>
      <c r="BG7" s="88"/>
      <c r="BI7" s="31"/>
      <c r="BJ7" s="30"/>
      <c r="BP7" s="3"/>
    </row>
    <row r="8" spans="1:76">
      <c r="A8">
        <f t="shared" ref="A8:A71" si="22">A7+1</f>
        <v>1844</v>
      </c>
      <c r="B8" s="235">
        <v>26.418518430883118</v>
      </c>
      <c r="C8" s="55">
        <v>69.431502618184211</v>
      </c>
      <c r="D8" s="55"/>
      <c r="E8" s="55">
        <f t="shared" si="0"/>
        <v>69.431502618184211</v>
      </c>
      <c r="F8" s="55">
        <f t="shared" si="1"/>
        <v>95.850021049067323</v>
      </c>
      <c r="G8" s="55">
        <f t="shared" si="2"/>
        <v>2.5689655968728156</v>
      </c>
      <c r="H8" s="55"/>
      <c r="I8" s="55"/>
      <c r="J8" s="235">
        <f t="shared" si="3"/>
        <v>24.35</v>
      </c>
      <c r="K8" s="237">
        <v>30.6</v>
      </c>
      <c r="L8" s="55">
        <f>Salaries!F8</f>
        <v>6.8202764976958532</v>
      </c>
      <c r="M8" s="55"/>
      <c r="N8" s="55">
        <f t="shared" ref="N8:N21" si="23">AVERAGE(E5:E11)</f>
        <v>62.20529736768173</v>
      </c>
      <c r="O8" s="55"/>
      <c r="P8" s="55"/>
      <c r="Q8" s="55"/>
      <c r="R8" s="55"/>
      <c r="S8" s="55"/>
      <c r="T8" s="55"/>
      <c r="U8" s="55">
        <f t="shared" si="4"/>
        <v>40.00928785622316</v>
      </c>
      <c r="V8" s="55">
        <f t="shared" si="5"/>
        <v>35.845251142724393</v>
      </c>
      <c r="W8" s="55">
        <f t="shared" si="6"/>
        <v>40.00928785622316</v>
      </c>
      <c r="X8" s="51">
        <f t="shared" si="7"/>
        <v>0.56500000000000006</v>
      </c>
      <c r="Y8" s="51">
        <v>0.33</v>
      </c>
      <c r="Z8" s="51">
        <v>0.52</v>
      </c>
      <c r="AA8" s="51">
        <f t="shared" si="8"/>
        <v>0.52</v>
      </c>
      <c r="AB8" s="55">
        <f t="shared" si="17"/>
        <v>39.228798979274082</v>
      </c>
      <c r="AC8" s="55">
        <f t="shared" si="18"/>
        <v>22.912395864000789</v>
      </c>
      <c r="AD8" s="55">
        <f t="shared" si="19"/>
        <v>36.104381361455793</v>
      </c>
      <c r="AE8" s="55">
        <f t="shared" si="20"/>
        <v>36.104381361455793</v>
      </c>
      <c r="AF8" s="55">
        <v>0</v>
      </c>
      <c r="AG8" s="55"/>
      <c r="AH8" s="55">
        <v>0</v>
      </c>
      <c r="AI8" s="55">
        <v>8.3000000000000007</v>
      </c>
      <c r="AJ8" s="55"/>
      <c r="AK8" s="236">
        <v>8.7727462187805614</v>
      </c>
      <c r="AL8" s="236">
        <f t="shared" si="10"/>
        <v>8.7727462187805614</v>
      </c>
      <c r="AM8" s="236"/>
      <c r="AN8" s="236"/>
      <c r="AO8" s="236"/>
      <c r="AP8" s="244">
        <f t="shared" si="11"/>
        <v>141.82161200877644</v>
      </c>
      <c r="AQ8" s="244">
        <f t="shared" si="12"/>
        <v>141.82161200877644</v>
      </c>
      <c r="AU8" s="44"/>
      <c r="AV8" s="100">
        <v>29.88959552029975</v>
      </c>
      <c r="AY8" s="8">
        <f t="shared" si="13"/>
        <v>171.7112075290762</v>
      </c>
      <c r="AZ8" s="248">
        <f t="shared" si="14"/>
        <v>43.523478365001779</v>
      </c>
      <c r="BA8" s="248">
        <f t="shared" si="21"/>
        <v>128.18772916407443</v>
      </c>
      <c r="BD8" s="31">
        <f t="shared" si="15"/>
        <v>29.88959552029975</v>
      </c>
      <c r="BE8" s="31">
        <f t="shared" si="16"/>
        <v>98.298133643774662</v>
      </c>
      <c r="BF8" s="88"/>
      <c r="BG8" s="88"/>
      <c r="BI8" s="31"/>
      <c r="BJ8" s="30"/>
      <c r="BP8" s="3"/>
    </row>
    <row r="9" spans="1:76">
      <c r="A9">
        <f t="shared" si="22"/>
        <v>1845</v>
      </c>
      <c r="B9" s="235">
        <v>25.531959852959023</v>
      </c>
      <c r="C9" s="55">
        <v>66.180403466494411</v>
      </c>
      <c r="D9" s="55"/>
      <c r="E9" s="55">
        <f t="shared" si="0"/>
        <v>66.180403466494411</v>
      </c>
      <c r="F9" s="55">
        <f t="shared" si="1"/>
        <v>91.712363319453431</v>
      </c>
      <c r="G9" s="55">
        <f t="shared" si="2"/>
        <v>2.4486749282602931</v>
      </c>
      <c r="H9" s="55"/>
      <c r="I9" s="55"/>
      <c r="J9" s="235">
        <f t="shared" si="3"/>
        <v>22.349999999999998</v>
      </c>
      <c r="K9" s="237">
        <v>28.6</v>
      </c>
      <c r="L9" s="55">
        <f>Salaries!F9</f>
        <v>7.066052227342551</v>
      </c>
      <c r="M9" s="55"/>
      <c r="N9" s="55">
        <f t="shared" si="23"/>
        <v>63.355191969149068</v>
      </c>
      <c r="O9" s="55"/>
      <c r="P9" s="55"/>
      <c r="Q9" s="55"/>
      <c r="R9" s="55"/>
      <c r="S9" s="55"/>
      <c r="T9" s="55"/>
      <c r="U9" s="55">
        <f t="shared" si="4"/>
        <v>38.135870791862907</v>
      </c>
      <c r="V9" s="55">
        <f t="shared" si="5"/>
        <v>36.50786771271887</v>
      </c>
      <c r="W9" s="55">
        <f t="shared" si="6"/>
        <v>38.135870791862907</v>
      </c>
      <c r="X9" s="51">
        <f t="shared" si="7"/>
        <v>0.56500000000000006</v>
      </c>
      <c r="Y9" s="51">
        <v>0.33</v>
      </c>
      <c r="Z9" s="51">
        <v>0.52</v>
      </c>
      <c r="AA9" s="51">
        <f t="shared" si="8"/>
        <v>0.52</v>
      </c>
      <c r="AB9" s="55">
        <f t="shared" si="17"/>
        <v>37.391927958569347</v>
      </c>
      <c r="AC9" s="55">
        <f t="shared" si="18"/>
        <v>21.839533143943157</v>
      </c>
      <c r="AD9" s="55">
        <f t="shared" si="19"/>
        <v>34.413809802577092</v>
      </c>
      <c r="AE9" s="55">
        <f t="shared" si="20"/>
        <v>34.413809802577092</v>
      </c>
      <c r="AF9" s="55">
        <v>0</v>
      </c>
      <c r="AG9" s="55"/>
      <c r="AH9" s="55">
        <v>0</v>
      </c>
      <c r="AI9" s="55">
        <v>9.6999999999999993</v>
      </c>
      <c r="AJ9" s="55"/>
      <c r="AK9" s="236">
        <v>8.7397412637053229</v>
      </c>
      <c r="AL9" s="236">
        <f t="shared" si="10"/>
        <v>8.7397412637053229</v>
      </c>
      <c r="AM9" s="236"/>
      <c r="AN9" s="236"/>
      <c r="AO9" s="236"/>
      <c r="AP9" s="244">
        <f t="shared" si="11"/>
        <v>134.41517617798814</v>
      </c>
      <c r="AQ9" s="244">
        <f t="shared" si="12"/>
        <v>134.41517617798814</v>
      </c>
      <c r="AU9" s="44"/>
      <c r="AV9" s="100">
        <v>28.947739854667919</v>
      </c>
      <c r="AY9" s="8">
        <f t="shared" si="13"/>
        <v>163.36291603265607</v>
      </c>
      <c r="AZ9" s="248">
        <f t="shared" si="14"/>
        <v>41.25052542731315</v>
      </c>
      <c r="BA9" s="248">
        <f t="shared" si="21"/>
        <v>122.11239060534292</v>
      </c>
      <c r="BD9" s="31">
        <f t="shared" si="15"/>
        <v>28.947739854667919</v>
      </c>
      <c r="BE9" s="31">
        <f t="shared" si="16"/>
        <v>93.164650750675008</v>
      </c>
      <c r="BF9" s="88"/>
      <c r="BG9" s="88"/>
      <c r="BI9" s="31"/>
      <c r="BJ9" s="30"/>
      <c r="BP9" s="3"/>
    </row>
    <row r="10" spans="1:76">
      <c r="A10">
        <f t="shared" si="22"/>
        <v>1846</v>
      </c>
      <c r="B10" s="235">
        <v>25.61672720939351</v>
      </c>
      <c r="C10" s="55">
        <v>58.568554202404101</v>
      </c>
      <c r="D10" s="55"/>
      <c r="E10" s="55">
        <f t="shared" si="0"/>
        <v>58.568554202404101</v>
      </c>
      <c r="F10" s="55">
        <f t="shared" si="1"/>
        <v>84.185281411797604</v>
      </c>
      <c r="G10" s="55">
        <f t="shared" si="2"/>
        <v>2.1670365054889515</v>
      </c>
      <c r="H10" s="55"/>
      <c r="I10" s="55"/>
      <c r="J10" s="235">
        <f t="shared" si="3"/>
        <v>22.049999999999997</v>
      </c>
      <c r="K10" s="237">
        <v>28.3</v>
      </c>
      <c r="L10" s="55">
        <f>Salaries!F10</f>
        <v>7.1889400921658986</v>
      </c>
      <c r="M10" s="55"/>
      <c r="N10" s="55">
        <f t="shared" si="23"/>
        <v>63.325001846281616</v>
      </c>
      <c r="O10" s="55"/>
      <c r="P10" s="55"/>
      <c r="Q10" s="55"/>
      <c r="R10" s="55"/>
      <c r="S10" s="55"/>
      <c r="T10" s="55"/>
      <c r="U10" s="55">
        <f t="shared" si="4"/>
        <v>33.749610134364055</v>
      </c>
      <c r="V10" s="55">
        <f t="shared" si="5"/>
        <v>36.49047092205943</v>
      </c>
      <c r="W10" s="55">
        <f t="shared" si="6"/>
        <v>33.749610134364055</v>
      </c>
      <c r="X10" s="51">
        <f t="shared" si="7"/>
        <v>0.56500000000000006</v>
      </c>
      <c r="Y10" s="51">
        <v>0.33</v>
      </c>
      <c r="Z10" s="51">
        <v>0.52</v>
      </c>
      <c r="AA10" s="51">
        <f t="shared" si="8"/>
        <v>0.52</v>
      </c>
      <c r="AB10" s="55">
        <f t="shared" si="17"/>
        <v>33.091233124358318</v>
      </c>
      <c r="AC10" s="55">
        <f t="shared" si="18"/>
        <v>19.327622886793353</v>
      </c>
      <c r="AD10" s="55">
        <f t="shared" si="19"/>
        <v>30.455648185250134</v>
      </c>
      <c r="AE10" s="55">
        <f t="shared" si="20"/>
        <v>30.455648185250134</v>
      </c>
      <c r="AF10" s="55">
        <v>0</v>
      </c>
      <c r="AG10" s="55"/>
      <c r="AH10" s="55">
        <v>0</v>
      </c>
      <c r="AI10" s="55">
        <v>10.199999999999999</v>
      </c>
      <c r="AJ10" s="55"/>
      <c r="AK10" s="236">
        <v>8.7065356095876609</v>
      </c>
      <c r="AL10" s="236">
        <f t="shared" si="10"/>
        <v>8.7065356095876609</v>
      </c>
      <c r="AM10" s="236"/>
      <c r="AN10" s="236"/>
      <c r="AO10" s="236"/>
      <c r="AP10" s="244">
        <f t="shared" si="11"/>
        <v>118.12668368245279</v>
      </c>
      <c r="AQ10" s="244">
        <f t="shared" si="12"/>
        <v>118.12668368245279</v>
      </c>
      <c r="AU10" s="44"/>
      <c r="AV10" s="100">
        <v>29.081465748936964</v>
      </c>
      <c r="AY10" s="8">
        <f t="shared" si="13"/>
        <v>147.20814943138976</v>
      </c>
      <c r="AZ10" s="248">
        <f t="shared" si="14"/>
        <v>36.251767898848044</v>
      </c>
      <c r="BA10" s="248">
        <f t="shared" si="21"/>
        <v>110.95638153254171</v>
      </c>
      <c r="BD10" s="31">
        <f t="shared" si="15"/>
        <v>29.081465748936964</v>
      </c>
      <c r="BE10" s="31">
        <f t="shared" si="16"/>
        <v>81.874915783604749</v>
      </c>
      <c r="BF10" s="88"/>
      <c r="BG10" s="88"/>
      <c r="BI10" s="31"/>
      <c r="BJ10" s="30"/>
      <c r="BP10" s="3"/>
    </row>
    <row r="11" spans="1:76">
      <c r="A11">
        <f t="shared" si="22"/>
        <v>1847</v>
      </c>
      <c r="B11" s="235">
        <v>25.815096882891979</v>
      </c>
      <c r="C11" s="55">
        <v>63.507688794498485</v>
      </c>
      <c r="D11" s="55"/>
      <c r="E11" s="55">
        <f t="shared" si="0"/>
        <v>63.507688794498485</v>
      </c>
      <c r="F11" s="55">
        <f t="shared" si="1"/>
        <v>89.32278567739047</v>
      </c>
      <c r="G11" s="55">
        <f t="shared" si="2"/>
        <v>2.349784485396444</v>
      </c>
      <c r="H11" s="55"/>
      <c r="I11" s="55"/>
      <c r="J11" s="235">
        <f t="shared" si="3"/>
        <v>22.149999999999995</v>
      </c>
      <c r="K11" s="237">
        <v>28.4</v>
      </c>
      <c r="L11" s="55">
        <f>Salaries!F11</f>
        <v>7.3732718894009217</v>
      </c>
      <c r="M11" s="55"/>
      <c r="N11" s="55">
        <f t="shared" si="23"/>
        <v>65.230213095272418</v>
      </c>
      <c r="O11" s="55"/>
      <c r="P11" s="55"/>
      <c r="Q11" s="55"/>
      <c r="R11" s="55"/>
      <c r="S11" s="55"/>
      <c r="T11" s="55"/>
      <c r="U11" s="55">
        <f t="shared" si="4"/>
        <v>36.595742656404262</v>
      </c>
      <c r="V11" s="55">
        <f t="shared" si="5"/>
        <v>37.588332014119736</v>
      </c>
      <c r="W11" s="55">
        <f t="shared" si="6"/>
        <v>36.595742656404262</v>
      </c>
      <c r="X11" s="51">
        <f t="shared" si="7"/>
        <v>0.56500000000000006</v>
      </c>
      <c r="Y11" s="51">
        <v>0.33</v>
      </c>
      <c r="Z11" s="51">
        <v>0.52</v>
      </c>
      <c r="AA11" s="51">
        <f t="shared" si="8"/>
        <v>0.52</v>
      </c>
      <c r="AB11" s="55">
        <f t="shared" si="17"/>
        <v>35.881844168891647</v>
      </c>
      <c r="AC11" s="55">
        <f t="shared" si="18"/>
        <v>20.957537302184502</v>
      </c>
      <c r="AD11" s="55">
        <f t="shared" si="19"/>
        <v>33.023998173139212</v>
      </c>
      <c r="AE11" s="55">
        <f t="shared" si="20"/>
        <v>33.023998173139212</v>
      </c>
      <c r="AF11" s="55">
        <v>0</v>
      </c>
      <c r="AG11" s="55"/>
      <c r="AH11" s="55">
        <v>0</v>
      </c>
      <c r="AI11" s="55">
        <v>10.6</v>
      </c>
      <c r="AJ11" s="55"/>
      <c r="AK11" s="236">
        <v>8.6731280360015504</v>
      </c>
      <c r="AL11" s="236">
        <f t="shared" si="10"/>
        <v>8.6731280360015504</v>
      </c>
      <c r="AM11" s="236"/>
      <c r="AN11" s="236"/>
      <c r="AO11" s="236"/>
      <c r="AP11" s="244">
        <f t="shared" si="11"/>
        <v>128.00044416389056</v>
      </c>
      <c r="AQ11" s="244">
        <f t="shared" si="12"/>
        <v>128.00044416389056</v>
      </c>
      <c r="AU11" s="44"/>
      <c r="AV11" s="100">
        <v>36.346440723695956</v>
      </c>
      <c r="AY11" s="8">
        <f t="shared" si="13"/>
        <v>164.34688488758653</v>
      </c>
      <c r="AZ11" s="248">
        <f t="shared" si="14"/>
        <v>39.281915382071361</v>
      </c>
      <c r="BA11" s="248">
        <f t="shared" si="21"/>
        <v>125.06496950551517</v>
      </c>
      <c r="BD11" s="31">
        <f t="shared" si="15"/>
        <v>36.346440723695956</v>
      </c>
      <c r="BE11" s="31">
        <f t="shared" si="16"/>
        <v>88.718528781819217</v>
      </c>
      <c r="BF11" s="88"/>
      <c r="BG11" s="88"/>
      <c r="BI11" s="31"/>
      <c r="BJ11" s="30"/>
      <c r="BP11" s="3"/>
    </row>
    <row r="12" spans="1:76">
      <c r="A12">
        <f t="shared" si="22"/>
        <v>1848</v>
      </c>
      <c r="B12" s="235">
        <v>26.079769459533725</v>
      </c>
      <c r="C12" s="55">
        <v>66.614059607685064</v>
      </c>
      <c r="D12" s="55"/>
      <c r="E12" s="55">
        <f t="shared" si="0"/>
        <v>66.614059607685064</v>
      </c>
      <c r="F12" s="55">
        <f t="shared" si="1"/>
        <v>92.693829067218786</v>
      </c>
      <c r="G12" s="55">
        <f t="shared" si="2"/>
        <v>2.4647202054843471</v>
      </c>
      <c r="H12" s="55"/>
      <c r="I12" s="55"/>
      <c r="J12" s="235">
        <f t="shared" si="3"/>
        <v>22.449999999999996</v>
      </c>
      <c r="K12" s="237">
        <v>28.7</v>
      </c>
      <c r="L12" s="55">
        <f>Salaries!F12</f>
        <v>7.4961597542242702</v>
      </c>
      <c r="M12" s="55"/>
      <c r="N12" s="55">
        <f t="shared" si="23"/>
        <v>66.086098878420728</v>
      </c>
      <c r="O12" s="55"/>
      <c r="P12" s="55"/>
      <c r="Q12" s="55"/>
      <c r="R12" s="55"/>
      <c r="S12" s="55"/>
      <c r="T12" s="55"/>
      <c r="U12" s="55">
        <f t="shared" si="4"/>
        <v>38.38576129875468</v>
      </c>
      <c r="V12" s="55">
        <f t="shared" si="5"/>
        <v>38.081528609019024</v>
      </c>
      <c r="W12" s="55">
        <f t="shared" si="6"/>
        <v>38.38576129875468</v>
      </c>
      <c r="X12" s="51">
        <f t="shared" si="7"/>
        <v>0.56500000000000006</v>
      </c>
      <c r="Y12" s="51">
        <v>0.33</v>
      </c>
      <c r="Z12" s="51">
        <v>0.52</v>
      </c>
      <c r="AA12" s="51">
        <f t="shared" si="8"/>
        <v>0.52</v>
      </c>
      <c r="AB12" s="55">
        <f t="shared" si="17"/>
        <v>37.636943678342064</v>
      </c>
      <c r="AC12" s="55">
        <f t="shared" si="18"/>
        <v>21.982639670536074</v>
      </c>
      <c r="AD12" s="55">
        <f t="shared" si="19"/>
        <v>34.639310995996233</v>
      </c>
      <c r="AE12" s="55">
        <f t="shared" si="20"/>
        <v>34.639310995996233</v>
      </c>
      <c r="AF12" s="55">
        <v>0</v>
      </c>
      <c r="AG12" s="55"/>
      <c r="AH12" s="55">
        <v>0</v>
      </c>
      <c r="AI12" s="55">
        <v>9</v>
      </c>
      <c r="AJ12" s="55"/>
      <c r="AK12" s="236">
        <v>8.639517315099738</v>
      </c>
      <c r="AL12" s="236">
        <f t="shared" si="10"/>
        <v>8.639517315099738</v>
      </c>
      <c r="AM12" s="236"/>
      <c r="AN12" s="236"/>
      <c r="AO12" s="236"/>
      <c r="AP12" s="244">
        <f t="shared" si="11"/>
        <v>135.94517139970665</v>
      </c>
      <c r="AQ12" s="244">
        <f t="shared" si="12"/>
        <v>135.94517139970665</v>
      </c>
      <c r="AU12" s="44"/>
      <c r="AV12" s="100">
        <v>28.305103025914356</v>
      </c>
      <c r="AY12" s="8">
        <f t="shared" si="13"/>
        <v>164.250274425621</v>
      </c>
      <c r="AZ12" s="248">
        <f t="shared" si="14"/>
        <v>41.720063976394783</v>
      </c>
      <c r="BA12" s="248">
        <f t="shared" si="21"/>
        <v>122.53021044922622</v>
      </c>
      <c r="BD12" s="31">
        <f t="shared" si="15"/>
        <v>28.305103025914356</v>
      </c>
      <c r="BE12" s="31">
        <f t="shared" si="16"/>
        <v>94.225107423311869</v>
      </c>
      <c r="BF12" s="88"/>
      <c r="BG12" s="88"/>
      <c r="BI12" s="31"/>
      <c r="BJ12" s="30"/>
      <c r="BP12" s="3"/>
    </row>
    <row r="13" spans="1:76">
      <c r="A13">
        <f t="shared" si="22"/>
        <v>1849</v>
      </c>
      <c r="B13" s="235">
        <v>26.056665835534123</v>
      </c>
      <c r="C13" s="55">
        <v>61.634924548319191</v>
      </c>
      <c r="D13" s="55"/>
      <c r="E13" s="55">
        <f t="shared" si="0"/>
        <v>61.634924548319191</v>
      </c>
      <c r="F13" s="55">
        <f t="shared" si="1"/>
        <v>87.69159038385331</v>
      </c>
      <c r="G13" s="55">
        <f t="shared" si="2"/>
        <v>2.2804922082878099</v>
      </c>
      <c r="H13" s="55"/>
      <c r="I13" s="55"/>
      <c r="J13" s="235">
        <f t="shared" si="3"/>
        <v>22.249999999999996</v>
      </c>
      <c r="K13" s="237">
        <v>28.5</v>
      </c>
      <c r="L13" s="55">
        <f>Salaries!F13</f>
        <v>7.1889400921658986</v>
      </c>
      <c r="M13" s="55"/>
      <c r="N13" s="55">
        <f t="shared" si="23"/>
        <v>68.052060700793149</v>
      </c>
      <c r="O13" s="55"/>
      <c r="P13" s="55"/>
      <c r="Q13" s="55"/>
      <c r="R13" s="55"/>
      <c r="S13" s="55"/>
      <c r="T13" s="55"/>
      <c r="U13" s="55">
        <f t="shared" si="4"/>
        <v>35.516578862063355</v>
      </c>
      <c r="V13" s="55">
        <f t="shared" si="5"/>
        <v>39.214396680421572</v>
      </c>
      <c r="W13" s="55">
        <f t="shared" si="6"/>
        <v>35.516578862063355</v>
      </c>
      <c r="X13" s="51">
        <f t="shared" si="7"/>
        <v>0.56500000000000006</v>
      </c>
      <c r="Y13" s="51">
        <v>0.33</v>
      </c>
      <c r="Z13" s="51">
        <v>0.52</v>
      </c>
      <c r="AA13" s="51">
        <f t="shared" si="8"/>
        <v>0.52</v>
      </c>
      <c r="AB13" s="55">
        <f t="shared" si="17"/>
        <v>34.823732369800346</v>
      </c>
      <c r="AC13" s="55">
        <f t="shared" si="18"/>
        <v>20.339525100945334</v>
      </c>
      <c r="AD13" s="55">
        <f t="shared" si="19"/>
        <v>32.05016076512598</v>
      </c>
      <c r="AE13" s="55">
        <f t="shared" si="20"/>
        <v>32.05016076512598</v>
      </c>
      <c r="AF13" s="55">
        <v>0</v>
      </c>
      <c r="AG13" s="55"/>
      <c r="AH13" s="55">
        <v>0</v>
      </c>
      <c r="AI13" s="55">
        <v>8.1999999999999993</v>
      </c>
      <c r="AJ13" s="55"/>
      <c r="AK13" s="236">
        <v>8.6057022115685768</v>
      </c>
      <c r="AL13" s="236">
        <f t="shared" si="10"/>
        <v>8.6057022115685768</v>
      </c>
      <c r="AM13" s="236"/>
      <c r="AN13" s="236"/>
      <c r="AO13" s="236"/>
      <c r="AP13" s="244">
        <f t="shared" si="11"/>
        <v>126.7181715268319</v>
      </c>
      <c r="AQ13" s="244">
        <f t="shared" si="12"/>
        <v>126.7181715268319</v>
      </c>
      <c r="AU13" s="44"/>
      <c r="AV13" s="100">
        <v>27.504033556381899</v>
      </c>
      <c r="AY13" s="8">
        <f t="shared" si="13"/>
        <v>154.22220508321379</v>
      </c>
      <c r="AZ13" s="248">
        <f t="shared" si="14"/>
        <v>38.888400144255527</v>
      </c>
      <c r="BA13" s="248">
        <f t="shared" si="21"/>
        <v>115.33380493895827</v>
      </c>
      <c r="BD13" s="31">
        <f t="shared" si="15"/>
        <v>27.504033556381899</v>
      </c>
      <c r="BE13" s="31">
        <f t="shared" si="16"/>
        <v>87.829771382576368</v>
      </c>
      <c r="BF13" s="88"/>
      <c r="BG13" s="88"/>
      <c r="BI13" s="31"/>
      <c r="BJ13" s="30"/>
      <c r="BP13" s="3"/>
    </row>
    <row r="14" spans="1:76">
      <c r="A14">
        <f t="shared" si="22"/>
        <v>1850</v>
      </c>
      <c r="B14" s="235">
        <v>26.115187087394805</v>
      </c>
      <c r="C14" s="55">
        <v>70.674358429321373</v>
      </c>
      <c r="D14" s="55"/>
      <c r="E14" s="55">
        <f t="shared" si="0"/>
        <v>70.674358429321373</v>
      </c>
      <c r="F14" s="55">
        <f t="shared" si="1"/>
        <v>96.789545516716174</v>
      </c>
      <c r="G14" s="55">
        <f t="shared" si="2"/>
        <v>2.6149512618848907</v>
      </c>
      <c r="H14" s="55"/>
      <c r="I14" s="55"/>
      <c r="J14" s="235">
        <f t="shared" si="3"/>
        <v>22.05</v>
      </c>
      <c r="K14" s="237">
        <v>28.3</v>
      </c>
      <c r="L14" s="55">
        <f>Salaries!F14</f>
        <v>7.066052227342551</v>
      </c>
      <c r="M14" s="55"/>
      <c r="N14" s="55">
        <f t="shared" si="23"/>
        <v>69.886258593524502</v>
      </c>
      <c r="O14" s="55"/>
      <c r="P14" s="55"/>
      <c r="Q14" s="55"/>
      <c r="R14" s="55"/>
      <c r="S14" s="55"/>
      <c r="T14" s="55"/>
      <c r="U14" s="55">
        <f t="shared" si="4"/>
        <v>40.725472499165676</v>
      </c>
      <c r="V14" s="55">
        <f t="shared" si="5"/>
        <v>40.271336955488401</v>
      </c>
      <c r="W14" s="55">
        <f t="shared" si="6"/>
        <v>40.725472499165676</v>
      </c>
      <c r="X14" s="51">
        <f t="shared" si="7"/>
        <v>0.56500000000000006</v>
      </c>
      <c r="Y14" s="51">
        <v>0.33</v>
      </c>
      <c r="Z14" s="51">
        <v>0.52</v>
      </c>
      <c r="AA14" s="51">
        <f t="shared" si="8"/>
        <v>0.52</v>
      </c>
      <c r="AB14" s="55">
        <f t="shared" si="17"/>
        <v>39.931012512566582</v>
      </c>
      <c r="AC14" s="55">
        <f t="shared" si="18"/>
        <v>23.322538281676053</v>
      </c>
      <c r="AD14" s="55">
        <f t="shared" si="19"/>
        <v>36.750666383247115</v>
      </c>
      <c r="AE14" s="55">
        <f t="shared" si="20"/>
        <v>36.750666383247115</v>
      </c>
      <c r="AF14" s="55">
        <v>0</v>
      </c>
      <c r="AG14" s="55"/>
      <c r="AH14" s="55">
        <v>0</v>
      </c>
      <c r="AI14" s="55">
        <v>9.4</v>
      </c>
      <c r="AJ14" s="55"/>
      <c r="AK14" s="236">
        <v>8.5716814825824059</v>
      </c>
      <c r="AL14" s="236">
        <f t="shared" si="10"/>
        <v>8.5716814825824059</v>
      </c>
      <c r="AM14" s="236"/>
      <c r="AN14" s="236"/>
      <c r="AO14" s="236"/>
      <c r="AP14" s="244">
        <f t="shared" si="11"/>
        <v>144.88670852180337</v>
      </c>
      <c r="AQ14" s="244">
        <f t="shared" si="12"/>
        <v>144.88670852180337</v>
      </c>
      <c r="AU14" s="44"/>
      <c r="AV14" s="100">
        <v>22.824950048601131</v>
      </c>
      <c r="AY14" s="8">
        <f t="shared" si="13"/>
        <v>167.7116585704045</v>
      </c>
      <c r="AZ14" s="248">
        <f t="shared" si="14"/>
        <v>44.464122459239775</v>
      </c>
      <c r="BA14" s="248">
        <f t="shared" si="21"/>
        <v>123.24753611116472</v>
      </c>
      <c r="BD14" s="31">
        <f t="shared" si="15"/>
        <v>22.824950048601131</v>
      </c>
      <c r="BE14" s="31">
        <f t="shared" si="16"/>
        <v>100.42258606256358</v>
      </c>
      <c r="BF14" s="88"/>
      <c r="BG14" s="88"/>
      <c r="BI14" s="31"/>
      <c r="BJ14" s="30"/>
      <c r="BP14" s="3"/>
    </row>
    <row r="15" spans="1:76">
      <c r="A15">
        <f t="shared" si="22"/>
        <v>1851</v>
      </c>
      <c r="B15" s="235">
        <v>26.08388443016208</v>
      </c>
      <c r="C15" s="55">
        <v>75.422703100222463</v>
      </c>
      <c r="D15" s="55"/>
      <c r="E15" s="55">
        <f t="shared" si="0"/>
        <v>75.422703100222463</v>
      </c>
      <c r="F15" s="55">
        <f t="shared" si="1"/>
        <v>101.50658753038454</v>
      </c>
      <c r="G15" s="55">
        <f t="shared" si="2"/>
        <v>2.7906400147082309</v>
      </c>
      <c r="H15" s="55"/>
      <c r="I15" s="55"/>
      <c r="J15" s="235">
        <f t="shared" si="3"/>
        <v>21.949999999999996</v>
      </c>
      <c r="K15" s="237">
        <v>28.2</v>
      </c>
      <c r="L15" s="55">
        <f>Salaries!F15</f>
        <v>7.066052227342551</v>
      </c>
      <c r="M15" s="55"/>
      <c r="N15" s="55">
        <f t="shared" si="23"/>
        <v>71.720909694906126</v>
      </c>
      <c r="O15" s="55"/>
      <c r="P15" s="55"/>
      <c r="Q15" s="55"/>
      <c r="R15" s="55"/>
      <c r="S15" s="55"/>
      <c r="T15" s="55"/>
      <c r="U15" s="55">
        <f t="shared" si="4"/>
        <v>43.461664020518256</v>
      </c>
      <c r="V15" s="55">
        <f t="shared" si="5"/>
        <v>41.328538388022139</v>
      </c>
      <c r="W15" s="55">
        <f t="shared" si="6"/>
        <v>43.461664020518256</v>
      </c>
      <c r="X15" s="51">
        <f t="shared" si="7"/>
        <v>0.56500000000000006</v>
      </c>
      <c r="Y15" s="51">
        <v>0.33</v>
      </c>
      <c r="Z15" s="51">
        <v>0.52</v>
      </c>
      <c r="AA15" s="51">
        <f t="shared" si="8"/>
        <v>0.52</v>
      </c>
      <c r="AB15" s="55">
        <f t="shared" si="17"/>
        <v>42.613827251625693</v>
      </c>
      <c r="AC15" s="55">
        <f t="shared" si="18"/>
        <v>24.889492023073416</v>
      </c>
      <c r="AD15" s="55">
        <f t="shared" si="19"/>
        <v>39.219805612115685</v>
      </c>
      <c r="AE15" s="55">
        <f t="shared" si="20"/>
        <v>39.219805612115685</v>
      </c>
      <c r="AF15" s="55">
        <v>0</v>
      </c>
      <c r="AG15" s="55"/>
      <c r="AH15" s="55">
        <v>0</v>
      </c>
      <c r="AI15" s="55">
        <v>10.4</v>
      </c>
      <c r="AJ15" s="55"/>
      <c r="AK15" s="236">
        <v>8.3000000000000025</v>
      </c>
      <c r="AL15" s="236">
        <f t="shared" si="10"/>
        <v>8.3000000000000025</v>
      </c>
      <c r="AM15" s="236"/>
      <c r="AN15" s="236"/>
      <c r="AO15" s="236"/>
      <c r="AP15" s="244">
        <f t="shared" si="11"/>
        <v>153.67538656047773</v>
      </c>
      <c r="AQ15" s="244">
        <f t="shared" si="12"/>
        <v>153.67538656047773</v>
      </c>
      <c r="AT15" s="44"/>
      <c r="AU15" s="44"/>
      <c r="AV15" s="100">
        <v>23.642369020501135</v>
      </c>
      <c r="AW15" s="44"/>
      <c r="AX15" s="24"/>
      <c r="AY15" s="8">
        <f t="shared" si="13"/>
        <v>177.31775558097888</v>
      </c>
      <c r="AZ15" s="248">
        <f t="shared" si="14"/>
        <v>47.16127018626986</v>
      </c>
      <c r="BA15" s="248">
        <f t="shared" si="21"/>
        <v>130.15648539470902</v>
      </c>
      <c r="BC15" s="246"/>
      <c r="BD15" s="31">
        <f t="shared" si="15"/>
        <v>23.642369020501135</v>
      </c>
      <c r="BE15" s="31">
        <f t="shared" si="16"/>
        <v>106.51411637420789</v>
      </c>
      <c r="BF15" s="88"/>
      <c r="BG15" s="88"/>
      <c r="BI15" s="31"/>
      <c r="BJ15" s="30"/>
      <c r="BP15" s="3"/>
    </row>
    <row r="16" spans="1:76">
      <c r="A16">
        <f t="shared" si="22"/>
        <v>1852</v>
      </c>
      <c r="B16" s="235">
        <v>26.394290249353297</v>
      </c>
      <c r="C16" s="55">
        <v>79.942136223101357</v>
      </c>
      <c r="D16" s="55"/>
      <c r="E16" s="55">
        <f t="shared" si="0"/>
        <v>79.942136223101357</v>
      </c>
      <c r="F16" s="55">
        <f t="shared" si="1"/>
        <v>106.33642647245466</v>
      </c>
      <c r="G16" s="55">
        <f t="shared" si="2"/>
        <v>2.9578590402547502</v>
      </c>
      <c r="H16" s="55"/>
      <c r="I16" s="55"/>
      <c r="J16" s="235">
        <f t="shared" si="3"/>
        <v>21.85</v>
      </c>
      <c r="K16" s="237">
        <v>28.1</v>
      </c>
      <c r="L16" s="55">
        <f>Salaries!F16</f>
        <v>7.1274961597542248</v>
      </c>
      <c r="M16" s="55"/>
      <c r="N16" s="55">
        <f t="shared" si="23"/>
        <v>74.433186893808269</v>
      </c>
      <c r="O16" s="55"/>
      <c r="P16" s="55"/>
      <c r="Q16" s="55"/>
      <c r="R16" s="55"/>
      <c r="S16" s="55"/>
      <c r="T16" s="55"/>
      <c r="U16" s="55">
        <f>U17*C16/C17</f>
        <v>46.065947291680736</v>
      </c>
      <c r="V16" s="55">
        <f t="shared" si="5"/>
        <v>42.891464078878869</v>
      </c>
      <c r="W16" s="55">
        <f t="shared" si="6"/>
        <v>46.065947291680736</v>
      </c>
      <c r="X16" s="51">
        <f t="shared" si="7"/>
        <v>0.56500000000000006</v>
      </c>
      <c r="Y16" s="51">
        <v>0.33</v>
      </c>
      <c r="Z16" s="51">
        <v>0.52</v>
      </c>
      <c r="AA16" s="51">
        <f t="shared" si="8"/>
        <v>0.52</v>
      </c>
      <c r="AB16" s="55">
        <f t="shared" si="17"/>
        <v>45.167306966052273</v>
      </c>
      <c r="AC16" s="55">
        <f t="shared" si="18"/>
        <v>26.38090495362345</v>
      </c>
      <c r="AD16" s="55">
        <f t="shared" si="19"/>
        <v>41.56991083601271</v>
      </c>
      <c r="AE16" s="55">
        <f t="shared" si="20"/>
        <v>41.56991083601271</v>
      </c>
      <c r="AF16" s="55">
        <v>0</v>
      </c>
      <c r="AG16" s="55"/>
      <c r="AH16" s="55">
        <v>0</v>
      </c>
      <c r="AI16" s="55">
        <v>10.9</v>
      </c>
      <c r="AJ16" s="55"/>
      <c r="AK16" s="236">
        <v>9.0299999999999976</v>
      </c>
      <c r="AL16" s="236">
        <f t="shared" si="10"/>
        <v>9.0299999999999976</v>
      </c>
      <c r="AM16" s="236"/>
      <c r="AN16" s="236"/>
      <c r="AO16" s="236"/>
      <c r="AP16" s="244">
        <f t="shared" si="11"/>
        <v>163.7643255301787</v>
      </c>
      <c r="AQ16" s="244">
        <f t="shared" si="12"/>
        <v>163.7643255301787</v>
      </c>
      <c r="AU16" s="44"/>
      <c r="AV16" s="100">
        <v>27.280278747073648</v>
      </c>
      <c r="AY16" s="8">
        <f t="shared" si="13"/>
        <v>191.04460427725235</v>
      </c>
      <c r="AZ16" s="248">
        <f t="shared" si="14"/>
        <v>50.257453558846606</v>
      </c>
      <c r="BA16" s="248">
        <f t="shared" si="21"/>
        <v>140.78715071840574</v>
      </c>
      <c r="BC16" s="246"/>
      <c r="BD16" s="31">
        <f t="shared" si="15"/>
        <v>27.280278747073648</v>
      </c>
      <c r="BE16" s="31">
        <f t="shared" si="16"/>
        <v>113.5068719713321</v>
      </c>
      <c r="BF16" s="88"/>
      <c r="BG16" s="88"/>
      <c r="BI16" s="31"/>
      <c r="BJ16" s="30"/>
      <c r="BP16" s="3"/>
    </row>
    <row r="17" spans="1:82">
      <c r="A17">
        <f t="shared" si="22"/>
        <v>1853</v>
      </c>
      <c r="B17" s="235">
        <v>27.607796126164295</v>
      </c>
      <c r="C17" s="55">
        <v>71.407939451523646</v>
      </c>
      <c r="D17" s="55"/>
      <c r="E17" s="55">
        <f t="shared" si="0"/>
        <v>71.407939451523646</v>
      </c>
      <c r="F17" s="55">
        <f t="shared" si="1"/>
        <v>99.015735577687934</v>
      </c>
      <c r="G17" s="55">
        <f t="shared" si="2"/>
        <v>2.6420937597063747</v>
      </c>
      <c r="H17" s="55"/>
      <c r="I17" s="55"/>
      <c r="J17" s="235">
        <f t="shared" si="3"/>
        <v>21.85</v>
      </c>
      <c r="K17" s="237">
        <v>28.1</v>
      </c>
      <c r="L17" s="55">
        <f>Salaries!F17</f>
        <v>7.2503840245775741</v>
      </c>
      <c r="M17" s="55"/>
      <c r="N17" s="55">
        <f t="shared" si="23"/>
        <v>79.042483386905502</v>
      </c>
      <c r="O17" s="55"/>
      <c r="P17" s="55"/>
      <c r="Q17" s="55"/>
      <c r="R17" s="55"/>
      <c r="S17" s="55"/>
      <c r="T17" s="55"/>
      <c r="U17" s="55">
        <f t="shared" si="4"/>
        <v>41.148192059831878</v>
      </c>
      <c r="V17" s="55">
        <f t="shared" si="5"/>
        <v>45.547530320468589</v>
      </c>
      <c r="W17" s="55">
        <f t="shared" si="6"/>
        <v>41.148192059831878</v>
      </c>
      <c r="X17" s="51">
        <f t="shared" si="7"/>
        <v>0.56500000000000006</v>
      </c>
      <c r="Y17" s="51">
        <v>0.33</v>
      </c>
      <c r="Z17" s="51">
        <v>0.52</v>
      </c>
      <c r="AA17" s="51">
        <f t="shared" si="8"/>
        <v>0.52</v>
      </c>
      <c r="AB17" s="55">
        <f t="shared" si="17"/>
        <v>40.345485790110864</v>
      </c>
      <c r="AC17" s="55">
        <f t="shared" si="18"/>
        <v>23.564620019002803</v>
      </c>
      <c r="AD17" s="55">
        <f t="shared" si="19"/>
        <v>37.132128514792299</v>
      </c>
      <c r="AE17" s="55">
        <f t="shared" si="20"/>
        <v>37.132128514792299</v>
      </c>
      <c r="AF17" s="55">
        <v>0</v>
      </c>
      <c r="AG17" s="55"/>
      <c r="AH17" s="55">
        <v>0</v>
      </c>
      <c r="AI17" s="55">
        <v>11.8</v>
      </c>
      <c r="AJ17" s="55"/>
      <c r="AK17" s="236">
        <v>10.5</v>
      </c>
      <c r="AL17" s="236">
        <f t="shared" si="10"/>
        <v>10.5</v>
      </c>
      <c r="AM17" s="236"/>
      <c r="AN17" s="236"/>
      <c r="AO17" s="236"/>
      <c r="AP17" s="244">
        <f t="shared" si="11"/>
        <v>147.46693564334674</v>
      </c>
      <c r="AQ17" s="244">
        <f t="shared" si="12"/>
        <v>147.46693564334674</v>
      </c>
      <c r="AU17" s="44"/>
      <c r="AV17" s="100">
        <v>28.659269774094646</v>
      </c>
      <c r="AY17" s="8">
        <f t="shared" si="13"/>
        <v>176.12620541744138</v>
      </c>
      <c r="AZ17" s="248">
        <f t="shared" si="14"/>
        <v>45.255965519762441</v>
      </c>
      <c r="BA17" s="248">
        <f t="shared" si="21"/>
        <v>130.87023989767894</v>
      </c>
      <c r="BC17" s="246"/>
      <c r="BD17" s="31">
        <f t="shared" si="15"/>
        <v>28.659269774094646</v>
      </c>
      <c r="BE17" s="31">
        <f t="shared" si="16"/>
        <v>102.2109701235843</v>
      </c>
      <c r="BF17" s="88"/>
      <c r="BG17" s="88"/>
      <c r="BI17" s="31"/>
      <c r="BJ17" s="30"/>
      <c r="BP17" s="3"/>
    </row>
    <row r="18" spans="1:82">
      <c r="A18">
        <f t="shared" si="22"/>
        <v>1854</v>
      </c>
      <c r="B18" s="235">
        <v>27.264173577655619</v>
      </c>
      <c r="C18" s="55">
        <v>76.350246504169746</v>
      </c>
      <c r="D18" s="55"/>
      <c r="E18" s="55">
        <f t="shared" si="0"/>
        <v>76.350246504169746</v>
      </c>
      <c r="F18" s="55">
        <f t="shared" si="1"/>
        <v>103.61442008182536</v>
      </c>
      <c r="G18" s="55">
        <f t="shared" si="2"/>
        <v>2.8249591206542806</v>
      </c>
      <c r="H18" s="55"/>
      <c r="I18" s="55"/>
      <c r="J18" s="235">
        <f t="shared" si="3"/>
        <v>21.35</v>
      </c>
      <c r="K18" s="237">
        <v>27.6</v>
      </c>
      <c r="L18" s="238">
        <f>Salaries!F18</f>
        <v>7.6804915514592942</v>
      </c>
      <c r="M18" s="55"/>
      <c r="N18" s="55">
        <f t="shared" si="23"/>
        <v>81.860432182716735</v>
      </c>
      <c r="O18" s="55"/>
      <c r="P18" s="55"/>
      <c r="Q18" s="55"/>
      <c r="R18" s="55"/>
      <c r="S18" s="55"/>
      <c r="T18" s="55"/>
      <c r="U18" s="55">
        <f t="shared" si="4"/>
        <v>43.996152684140363</v>
      </c>
      <c r="V18" s="55">
        <f t="shared" si="5"/>
        <v>47.171348332239248</v>
      </c>
      <c r="W18" s="55">
        <f t="shared" si="6"/>
        <v>43.996152684140363</v>
      </c>
      <c r="X18" s="51">
        <f>X19</f>
        <v>0.56500000000000006</v>
      </c>
      <c r="Y18" s="51">
        <v>0.33</v>
      </c>
      <c r="Z18" s="51">
        <v>0.52</v>
      </c>
      <c r="AA18" s="51">
        <f t="shared" si="8"/>
        <v>0.52</v>
      </c>
      <c r="AB18" s="55">
        <f t="shared" si="17"/>
        <v>43.137889274855908</v>
      </c>
      <c r="AC18" s="55">
        <f t="shared" si="18"/>
        <v>25.195581346376017</v>
      </c>
      <c r="AD18" s="55">
        <f t="shared" si="19"/>
        <v>39.702128182168266</v>
      </c>
      <c r="AE18" s="55">
        <f t="shared" si="20"/>
        <v>39.702128182168266</v>
      </c>
      <c r="AF18" s="55">
        <v>0</v>
      </c>
      <c r="AG18" s="55"/>
      <c r="AH18" s="55">
        <v>0</v>
      </c>
      <c r="AI18" s="55">
        <v>12.6</v>
      </c>
      <c r="AJ18" s="55"/>
      <c r="AK18" s="236">
        <v>12.11</v>
      </c>
      <c r="AL18" s="236">
        <f t="shared" si="10"/>
        <v>12.11</v>
      </c>
      <c r="AM18" s="236"/>
      <c r="AN18" s="236"/>
      <c r="AO18" s="236"/>
      <c r="AP18" s="244">
        <f t="shared" si="11"/>
        <v>158.40301136870806</v>
      </c>
      <c r="AQ18" s="244">
        <f t="shared" si="12"/>
        <v>158.40301136870806</v>
      </c>
      <c r="AU18" s="44"/>
      <c r="AV18" s="100">
        <v>41.171247497972523</v>
      </c>
      <c r="AY18" s="8">
        <f t="shared" si="13"/>
        <v>199.57425886668059</v>
      </c>
      <c r="AZ18" s="248">
        <f t="shared" si="14"/>
        <v>48.61212575859355</v>
      </c>
      <c r="BA18" s="248">
        <f t="shared" si="21"/>
        <v>150.96213310808704</v>
      </c>
      <c r="BC18" s="246"/>
      <c r="BD18" s="31">
        <f t="shared" si="15"/>
        <v>41.171247497972523</v>
      </c>
      <c r="BE18" s="31">
        <f t="shared" si="16"/>
        <v>109.79088561011453</v>
      </c>
      <c r="BF18" s="88"/>
      <c r="BG18" s="88"/>
      <c r="BI18" s="31"/>
      <c r="BJ18" s="30"/>
      <c r="BP18" s="3"/>
    </row>
    <row r="19" spans="1:82">
      <c r="A19">
        <f t="shared" si="22"/>
        <v>1855</v>
      </c>
      <c r="B19" s="235">
        <v>25.878990691044748</v>
      </c>
      <c r="C19" s="55">
        <v>85.6</v>
      </c>
      <c r="D19" s="55"/>
      <c r="E19" s="55">
        <f t="shared" si="0"/>
        <v>85.6</v>
      </c>
      <c r="F19" s="55">
        <f t="shared" si="1"/>
        <v>111.47899069104474</v>
      </c>
      <c r="G19" s="55">
        <f t="shared" si="2"/>
        <v>3.1671999999999998</v>
      </c>
      <c r="H19" s="55">
        <v>21.9</v>
      </c>
      <c r="I19" s="55">
        <v>0</v>
      </c>
      <c r="J19" s="239">
        <f t="shared" ref="J19:J77" si="24">H19+I19</f>
        <v>21.9</v>
      </c>
      <c r="K19" s="237">
        <v>28.15</v>
      </c>
      <c r="L19" s="55">
        <f>Salaries!G19</f>
        <v>8.4</v>
      </c>
      <c r="M19" s="55"/>
      <c r="N19" s="55">
        <f t="shared" si="23"/>
        <v>84.985760311256385</v>
      </c>
      <c r="O19" s="235">
        <f>O20*N19/N20</f>
        <v>31.232677870674493</v>
      </c>
      <c r="P19" s="55">
        <f t="shared" ref="P19:P50" si="25">O19*C19/N19</f>
        <v>31.458413926499031</v>
      </c>
      <c r="Q19" s="55">
        <v>31</v>
      </c>
      <c r="R19" s="55">
        <v>2.5</v>
      </c>
      <c r="S19" s="55">
        <f>Q19+R19</f>
        <v>33.5</v>
      </c>
      <c r="T19" s="55"/>
      <c r="U19" s="55">
        <f t="shared" si="4"/>
        <v>49.326241134751768</v>
      </c>
      <c r="V19" s="55">
        <f t="shared" si="5"/>
        <v>48.972290959500576</v>
      </c>
      <c r="W19" s="55">
        <f>V19*C19/N19</f>
        <v>49.326241134751768</v>
      </c>
      <c r="X19" s="51">
        <f t="shared" ref="X19:X26" si="26">X20+0.005</f>
        <v>0.56500000000000006</v>
      </c>
      <c r="Y19" s="51">
        <v>0.33</v>
      </c>
      <c r="Z19" s="51">
        <v>0.52</v>
      </c>
      <c r="AA19" s="51">
        <f t="shared" si="8"/>
        <v>0.52</v>
      </c>
      <c r="AB19" s="55">
        <f t="shared" si="17"/>
        <v>48.364000000000004</v>
      </c>
      <c r="AC19" s="55">
        <f t="shared" si="18"/>
        <v>28.248000000000001</v>
      </c>
      <c r="AD19" s="55">
        <f t="shared" si="19"/>
        <v>44.512</v>
      </c>
      <c r="AE19" s="55">
        <f t="shared" si="20"/>
        <v>44.512</v>
      </c>
      <c r="AF19" s="55">
        <v>0.2</v>
      </c>
      <c r="AG19" s="55"/>
      <c r="AH19" s="55">
        <f t="shared" ref="AH19:AH77" si="27">AF19+AG19</f>
        <v>0.2</v>
      </c>
      <c r="AI19" s="55">
        <v>13.1</v>
      </c>
      <c r="AJ19" s="55">
        <v>22</v>
      </c>
      <c r="AK19" s="236">
        <v>12.870000000000005</v>
      </c>
      <c r="AL19" s="236">
        <f t="shared" si="10"/>
        <v>12.870000000000005</v>
      </c>
      <c r="AM19" s="236">
        <f t="shared" ref="AM19:AM50" si="28">AJ19-AL19</f>
        <v>9.1299999999999955</v>
      </c>
      <c r="AN19" s="55">
        <f t="shared" ref="AN19:AN50" si="29">F19-G19-J19-L19+Q19+R19+AB19+AH19-AI19+AJ19</f>
        <v>168.97579069104475</v>
      </c>
      <c r="AO19" s="55"/>
      <c r="AP19" s="244">
        <f t="shared" si="11"/>
        <v>175.67203182579652</v>
      </c>
      <c r="AQ19" s="244">
        <f t="shared" si="12"/>
        <v>175.67203182579652</v>
      </c>
      <c r="AS19" s="44">
        <v>146</v>
      </c>
      <c r="AT19" s="44">
        <v>61</v>
      </c>
      <c r="AU19" s="44">
        <v>45</v>
      </c>
      <c r="AV19" s="100">
        <v>40</v>
      </c>
      <c r="AY19" s="8">
        <f t="shared" si="13"/>
        <v>215.67203182579652</v>
      </c>
      <c r="AZ19" s="248">
        <f t="shared" si="14"/>
        <v>53.911796433626819</v>
      </c>
      <c r="BA19" s="248">
        <f t="shared" si="21"/>
        <v>161.7602353921697</v>
      </c>
      <c r="BB19" s="8"/>
      <c r="BC19" s="246"/>
      <c r="BD19" s="31">
        <f t="shared" si="15"/>
        <v>40</v>
      </c>
      <c r="BE19" s="31">
        <f t="shared" si="16"/>
        <v>121.76023539216969</v>
      </c>
      <c r="BF19" s="88">
        <v>32.304471893939272</v>
      </c>
      <c r="BG19" s="88">
        <f t="shared" ref="BG19:BG50" si="30">BA19-BD19-BF19</f>
        <v>89.455763498230425</v>
      </c>
      <c r="BI19" s="31"/>
      <c r="BJ19" s="30"/>
      <c r="BP19" s="3"/>
      <c r="BQ19" s="2"/>
      <c r="BS19" s="69"/>
      <c r="BT19" s="69"/>
      <c r="BU19" s="69"/>
      <c r="BV19" s="69"/>
      <c r="BW19" s="69"/>
      <c r="BX19" s="69"/>
      <c r="BY19" s="2"/>
      <c r="BZ19" s="2"/>
      <c r="CD19" s="4"/>
    </row>
    <row r="20" spans="1:82">
      <c r="A20">
        <f t="shared" si="22"/>
        <v>1856</v>
      </c>
      <c r="B20" s="55">
        <v>27.4</v>
      </c>
      <c r="C20" s="55">
        <v>93.9</v>
      </c>
      <c r="D20" s="55"/>
      <c r="E20" s="55">
        <f t="shared" si="0"/>
        <v>93.9</v>
      </c>
      <c r="F20" s="55">
        <f t="shared" si="1"/>
        <v>121.30000000000001</v>
      </c>
      <c r="G20" s="55">
        <f t="shared" si="2"/>
        <v>3.4742999999999999</v>
      </c>
      <c r="H20" s="55">
        <v>22</v>
      </c>
      <c r="I20" s="55">
        <v>0.1</v>
      </c>
      <c r="J20" s="239">
        <f t="shared" si="24"/>
        <v>22.1</v>
      </c>
      <c r="K20" s="237">
        <v>28.650000000000002</v>
      </c>
      <c r="L20" s="55">
        <f>Salaries!G20</f>
        <v>8.8000000000000007</v>
      </c>
      <c r="M20" s="55"/>
      <c r="N20" s="55">
        <f t="shared" si="23"/>
        <v>87.179740850813332</v>
      </c>
      <c r="O20" s="235">
        <f>O21*N20/N21</f>
        <v>32.038976328151904</v>
      </c>
      <c r="P20" s="55">
        <f t="shared" si="25"/>
        <v>34.508704061895557</v>
      </c>
      <c r="Q20" s="55">
        <v>36</v>
      </c>
      <c r="R20" s="55">
        <v>2.6</v>
      </c>
      <c r="S20" s="55">
        <f t="shared" ref="S20:S78" si="31">Q20+R20</f>
        <v>38.6</v>
      </c>
      <c r="T20" s="55"/>
      <c r="U20" s="55">
        <f t="shared" si="4"/>
        <v>54.109042553191493</v>
      </c>
      <c r="V20" s="55">
        <f t="shared" si="5"/>
        <v>50.236552795238175</v>
      </c>
      <c r="W20" s="55">
        <f t="shared" ref="W20:W75" si="32">V20*C20/N20</f>
        <v>54.109042553191493</v>
      </c>
      <c r="X20" s="51">
        <f t="shared" si="26"/>
        <v>0.56000000000000005</v>
      </c>
      <c r="Y20" s="51">
        <v>0.33</v>
      </c>
      <c r="Z20" s="51">
        <v>0.52</v>
      </c>
      <c r="AA20" s="51">
        <f t="shared" si="8"/>
        <v>0.52</v>
      </c>
      <c r="AB20" s="55">
        <f t="shared" si="17"/>
        <v>52.58400000000001</v>
      </c>
      <c r="AC20" s="55">
        <f t="shared" si="18"/>
        <v>30.987000000000002</v>
      </c>
      <c r="AD20" s="55">
        <f t="shared" si="19"/>
        <v>48.828000000000003</v>
      </c>
      <c r="AE20" s="55">
        <f t="shared" si="20"/>
        <v>48.828000000000003</v>
      </c>
      <c r="AF20" s="55">
        <v>0.2</v>
      </c>
      <c r="AG20" s="55"/>
      <c r="AH20" s="55">
        <f t="shared" si="27"/>
        <v>0.2</v>
      </c>
      <c r="AI20" s="55">
        <v>15.2</v>
      </c>
      <c r="AJ20" s="55">
        <v>22</v>
      </c>
      <c r="AK20" s="236">
        <v>13.409999999999997</v>
      </c>
      <c r="AL20" s="236">
        <f t="shared" si="10"/>
        <v>13.409999999999997</v>
      </c>
      <c r="AM20" s="236">
        <f t="shared" si="28"/>
        <v>8.5900000000000034</v>
      </c>
      <c r="AN20" s="55">
        <f t="shared" si="29"/>
        <v>185.10970000000003</v>
      </c>
      <c r="AO20" s="55"/>
      <c r="AP20" s="244">
        <f t="shared" si="11"/>
        <v>192.02874255319151</v>
      </c>
      <c r="AQ20" s="244">
        <f t="shared" si="12"/>
        <v>192.02874255319151</v>
      </c>
      <c r="AS20" s="44">
        <v>149</v>
      </c>
      <c r="AT20" s="44">
        <v>60</v>
      </c>
      <c r="AU20" s="44">
        <v>47</v>
      </c>
      <c r="AV20" s="100">
        <v>42</v>
      </c>
      <c r="AY20" s="8">
        <f t="shared" si="13"/>
        <v>234.02874255319151</v>
      </c>
      <c r="AZ20" s="248">
        <f t="shared" si="14"/>
        <v>58.931489380159633</v>
      </c>
      <c r="BA20" s="248">
        <f t="shared" si="21"/>
        <v>175.09725317303187</v>
      </c>
      <c r="BB20" s="8"/>
      <c r="BC20" s="246"/>
      <c r="BD20" s="31">
        <f t="shared" si="15"/>
        <v>42</v>
      </c>
      <c r="BE20" s="31">
        <f t="shared" si="16"/>
        <v>133.09725317303187</v>
      </c>
      <c r="BF20" s="88">
        <v>33.342612712016518</v>
      </c>
      <c r="BG20" s="88">
        <f t="shared" si="30"/>
        <v>99.754640461015356</v>
      </c>
      <c r="BI20" s="31"/>
      <c r="BJ20" s="30"/>
      <c r="BP20" s="3"/>
      <c r="BQ20" s="2"/>
      <c r="BS20" s="69"/>
      <c r="BT20" s="69"/>
      <c r="BU20" s="69"/>
      <c r="BV20" s="69"/>
      <c r="BW20" s="69"/>
      <c r="BX20" s="69"/>
      <c r="BY20" s="2"/>
      <c r="BZ20" s="2"/>
      <c r="CD20" s="4"/>
    </row>
    <row r="21" spans="1:82">
      <c r="A21">
        <f t="shared" si="22"/>
        <v>1857</v>
      </c>
      <c r="B21" s="55">
        <v>28.9</v>
      </c>
      <c r="C21" s="55">
        <v>90.4</v>
      </c>
      <c r="D21" s="55"/>
      <c r="E21" s="55">
        <f t="shared" si="0"/>
        <v>90.4</v>
      </c>
      <c r="F21" s="55">
        <f t="shared" si="1"/>
        <v>119.30000000000001</v>
      </c>
      <c r="G21" s="55">
        <f t="shared" si="2"/>
        <v>3.3448000000000002</v>
      </c>
      <c r="H21" s="55">
        <v>22</v>
      </c>
      <c r="I21" s="55">
        <v>0.2</v>
      </c>
      <c r="J21" s="239">
        <f t="shared" si="24"/>
        <v>22.2</v>
      </c>
      <c r="K21" s="237">
        <v>28.724999999999998</v>
      </c>
      <c r="L21" s="55">
        <f>Salaries!G21</f>
        <v>9.1</v>
      </c>
      <c r="M21" s="55"/>
      <c r="N21" s="55">
        <f t="shared" si="23"/>
        <v>91.750035214881379</v>
      </c>
      <c r="O21" s="235">
        <f>O22*N21/N22</f>
        <v>33.718581607016368</v>
      </c>
      <c r="P21" s="55">
        <f t="shared" si="25"/>
        <v>33.222437137330758</v>
      </c>
      <c r="Q21" s="55">
        <v>33</v>
      </c>
      <c r="R21" s="55">
        <v>2.7</v>
      </c>
      <c r="S21" s="55">
        <f t="shared" si="31"/>
        <v>35.700000000000003</v>
      </c>
      <c r="T21" s="55"/>
      <c r="U21" s="55">
        <f t="shared" si="4"/>
        <v>52.092198581560289</v>
      </c>
      <c r="V21" s="55">
        <f t="shared" si="5"/>
        <v>52.870144405738387</v>
      </c>
      <c r="W21" s="55">
        <f t="shared" si="32"/>
        <v>52.092198581560289</v>
      </c>
      <c r="X21" s="51">
        <f t="shared" si="26"/>
        <v>0.55500000000000005</v>
      </c>
      <c r="Y21" s="51">
        <v>0.33</v>
      </c>
      <c r="Z21" s="51">
        <v>0.52</v>
      </c>
      <c r="AA21" s="51">
        <f t="shared" si="8"/>
        <v>0.52</v>
      </c>
      <c r="AB21" s="55">
        <f t="shared" si="17"/>
        <v>50.172000000000004</v>
      </c>
      <c r="AC21" s="55">
        <f t="shared" si="18"/>
        <v>29.832000000000004</v>
      </c>
      <c r="AD21" s="55">
        <f t="shared" si="19"/>
        <v>47.008000000000003</v>
      </c>
      <c r="AE21" s="55">
        <f t="shared" si="20"/>
        <v>47.008000000000003</v>
      </c>
      <c r="AF21" s="55">
        <v>0.2</v>
      </c>
      <c r="AG21" s="55"/>
      <c r="AH21" s="55">
        <f t="shared" si="27"/>
        <v>0.2</v>
      </c>
      <c r="AI21" s="55">
        <v>16.5</v>
      </c>
      <c r="AJ21" s="55">
        <v>23</v>
      </c>
      <c r="AK21" s="236">
        <v>13.459999999999997</v>
      </c>
      <c r="AL21" s="236">
        <f t="shared" si="10"/>
        <v>13.459999999999997</v>
      </c>
      <c r="AM21" s="236">
        <f t="shared" si="28"/>
        <v>9.5400000000000027</v>
      </c>
      <c r="AN21" s="55">
        <f t="shared" si="29"/>
        <v>177.22720000000001</v>
      </c>
      <c r="AO21" s="55"/>
      <c r="AP21" s="244">
        <f t="shared" si="11"/>
        <v>184.0793985815603</v>
      </c>
      <c r="AQ21" s="244">
        <f t="shared" si="12"/>
        <v>184.0793985815603</v>
      </c>
      <c r="AS21" s="44">
        <v>155</v>
      </c>
      <c r="AT21" s="44">
        <v>57</v>
      </c>
      <c r="AU21" s="44">
        <v>49</v>
      </c>
      <c r="AV21" s="100">
        <v>49</v>
      </c>
      <c r="AY21" s="8">
        <f t="shared" si="13"/>
        <v>233.0793985815603</v>
      </c>
      <c r="AZ21" s="248">
        <f t="shared" si="14"/>
        <v>56.491923960864881</v>
      </c>
      <c r="BA21" s="248">
        <f t="shared" si="21"/>
        <v>176.58747462069542</v>
      </c>
      <c r="BB21" s="8"/>
      <c r="BC21" s="246"/>
      <c r="BD21" s="31">
        <f t="shared" si="15"/>
        <v>49</v>
      </c>
      <c r="BE21" s="31">
        <f t="shared" si="16"/>
        <v>127.58747462069542</v>
      </c>
      <c r="BF21" s="88">
        <v>33.600727040975784</v>
      </c>
      <c r="BG21" s="88">
        <f t="shared" si="30"/>
        <v>93.986747579719633</v>
      </c>
      <c r="BI21" s="31"/>
      <c r="BJ21" s="30"/>
      <c r="BP21" s="3"/>
      <c r="BQ21" s="2"/>
      <c r="BS21" s="69"/>
      <c r="BT21" s="69"/>
      <c r="BU21" s="69"/>
      <c r="BV21" s="69"/>
      <c r="BW21" s="69"/>
      <c r="BX21" s="69"/>
      <c r="BY21" s="2"/>
      <c r="BZ21" s="2"/>
      <c r="CD21" s="4"/>
    </row>
    <row r="22" spans="1:82">
      <c r="A22">
        <f t="shared" si="22"/>
        <v>1858</v>
      </c>
      <c r="B22" s="55">
        <v>29.1</v>
      </c>
      <c r="C22" s="55">
        <v>97.3</v>
      </c>
      <c r="D22" s="55"/>
      <c r="E22" s="55">
        <f t="shared" si="0"/>
        <v>97.3</v>
      </c>
      <c r="F22" s="55">
        <f t="shared" si="1"/>
        <v>126.4</v>
      </c>
      <c r="G22" s="55">
        <f t="shared" si="2"/>
        <v>3.6000999999999999</v>
      </c>
      <c r="H22" s="55">
        <v>22.4</v>
      </c>
      <c r="I22" s="55">
        <v>0.3</v>
      </c>
      <c r="J22" s="239">
        <f t="shared" si="24"/>
        <v>22.7</v>
      </c>
      <c r="K22" s="237">
        <v>28.7</v>
      </c>
      <c r="L22" s="55">
        <f>Salaries!G22</f>
        <v>9.5</v>
      </c>
      <c r="M22" s="55"/>
      <c r="N22" s="55">
        <f>AVERAGE(E19:E25)</f>
        <v>97.157142857142858</v>
      </c>
      <c r="O22" s="235">
        <f>O23*N22/N23</f>
        <v>35.705719812102792</v>
      </c>
      <c r="P22" s="55">
        <f t="shared" si="25"/>
        <v>35.758220502901352</v>
      </c>
      <c r="Q22" s="55">
        <v>34</v>
      </c>
      <c r="R22" s="55">
        <v>2.8</v>
      </c>
      <c r="S22" s="55">
        <f t="shared" si="31"/>
        <v>36.799999999999997</v>
      </c>
      <c r="T22" s="55"/>
      <c r="U22" s="55">
        <f t="shared" si="4"/>
        <v>56.068262411347519</v>
      </c>
      <c r="V22" s="55">
        <f t="shared" si="5"/>
        <v>55.985942249240125</v>
      </c>
      <c r="W22" s="55">
        <f t="shared" si="32"/>
        <v>56.068262411347519</v>
      </c>
      <c r="X22" s="51">
        <f t="shared" si="26"/>
        <v>0.55000000000000004</v>
      </c>
      <c r="Y22" s="51">
        <v>0.33</v>
      </c>
      <c r="Z22" s="51">
        <v>0.52</v>
      </c>
      <c r="AA22" s="51">
        <f t="shared" si="8"/>
        <v>0.52</v>
      </c>
      <c r="AB22" s="55">
        <f t="shared" si="17"/>
        <v>53.515000000000001</v>
      </c>
      <c r="AC22" s="55">
        <f t="shared" si="18"/>
        <v>32.109000000000002</v>
      </c>
      <c r="AD22" s="55">
        <f t="shared" si="19"/>
        <v>50.596000000000004</v>
      </c>
      <c r="AE22" s="55">
        <f t="shared" si="20"/>
        <v>50.596000000000004</v>
      </c>
      <c r="AF22" s="55">
        <v>0.2</v>
      </c>
      <c r="AG22" s="55"/>
      <c r="AH22" s="55">
        <f t="shared" si="27"/>
        <v>0.2</v>
      </c>
      <c r="AI22" s="55">
        <v>16.100000000000001</v>
      </c>
      <c r="AJ22" s="55">
        <v>22</v>
      </c>
      <c r="AK22" s="236">
        <v>13.310000000000002</v>
      </c>
      <c r="AL22" s="236">
        <f t="shared" si="10"/>
        <v>13.310000000000002</v>
      </c>
      <c r="AM22" s="236">
        <f t="shared" si="28"/>
        <v>8.6899999999999977</v>
      </c>
      <c r="AN22" s="55">
        <f t="shared" si="29"/>
        <v>187.01489999999998</v>
      </c>
      <c r="AO22" s="55"/>
      <c r="AP22" s="244">
        <f t="shared" si="11"/>
        <v>197.59316241134749</v>
      </c>
      <c r="AQ22" s="244">
        <f t="shared" si="12"/>
        <v>197.59316241134749</v>
      </c>
      <c r="AS22" s="44">
        <v>146</v>
      </c>
      <c r="AT22" s="44">
        <v>56</v>
      </c>
      <c r="AU22" s="44">
        <v>49</v>
      </c>
      <c r="AV22" s="100">
        <v>41</v>
      </c>
      <c r="AY22" s="8">
        <f t="shared" si="13"/>
        <v>238.59316241134749</v>
      </c>
      <c r="AZ22" s="248">
        <f t="shared" si="14"/>
        <v>60.639148064050858</v>
      </c>
      <c r="BA22" s="248">
        <f t="shared" si="21"/>
        <v>177.95401434729663</v>
      </c>
      <c r="BB22" s="8"/>
      <c r="BC22" s="246"/>
      <c r="BD22" s="31">
        <f t="shared" si="15"/>
        <v>41</v>
      </c>
      <c r="BE22" s="31">
        <f t="shared" si="16"/>
        <v>136.95401434729663</v>
      </c>
      <c r="BF22" s="88">
        <v>33.288946848718346</v>
      </c>
      <c r="BG22" s="88">
        <f t="shared" si="30"/>
        <v>103.66506749857828</v>
      </c>
      <c r="BI22" s="31"/>
      <c r="BJ22" s="30"/>
      <c r="BP22" s="3"/>
      <c r="BQ22" s="2"/>
      <c r="BS22" s="69"/>
      <c r="BT22" s="69"/>
      <c r="BU22" s="69"/>
      <c r="BV22" s="69"/>
      <c r="BW22" s="69"/>
      <c r="BX22" s="69"/>
      <c r="BY22" s="2"/>
      <c r="BZ22" s="2"/>
      <c r="CD22" s="4"/>
    </row>
    <row r="23" spans="1:82">
      <c r="A23">
        <f t="shared" si="22"/>
        <v>1859</v>
      </c>
      <c r="B23" s="55">
        <v>29.4</v>
      </c>
      <c r="C23" s="55">
        <v>95.3</v>
      </c>
      <c r="D23" s="55"/>
      <c r="E23" s="55">
        <f t="shared" si="0"/>
        <v>95.3</v>
      </c>
      <c r="F23" s="55">
        <f t="shared" si="1"/>
        <v>124.69999999999999</v>
      </c>
      <c r="G23" s="55">
        <f t="shared" si="2"/>
        <v>3.5260999999999996</v>
      </c>
      <c r="H23" s="55">
        <v>20.6</v>
      </c>
      <c r="I23" s="55">
        <v>0.4</v>
      </c>
      <c r="J23" s="239">
        <f t="shared" si="24"/>
        <v>21</v>
      </c>
      <c r="K23" s="237">
        <v>28.7</v>
      </c>
      <c r="L23" s="55">
        <f>Salaries!G23</f>
        <v>9.3000000000000007</v>
      </c>
      <c r="M23" s="55"/>
      <c r="N23" s="55">
        <f t="shared" ref="N23:N67" si="33">AVERAGE(E20:E26)</f>
        <v>102.74285714285716</v>
      </c>
      <c r="O23" s="235">
        <f>O24*N23/N24</f>
        <v>37.758496822326613</v>
      </c>
      <c r="P23" s="55">
        <f t="shared" si="25"/>
        <v>35.023210831721471</v>
      </c>
      <c r="Q23" s="55">
        <v>33</v>
      </c>
      <c r="R23" s="55">
        <v>2.9</v>
      </c>
      <c r="S23" s="55">
        <f t="shared" si="31"/>
        <v>35.9</v>
      </c>
      <c r="T23" s="55"/>
      <c r="U23" s="55">
        <f t="shared" si="4"/>
        <v>54.915780141843975</v>
      </c>
      <c r="V23" s="55">
        <f t="shared" si="5"/>
        <v>59.204660587639324</v>
      </c>
      <c r="W23" s="55">
        <f t="shared" si="32"/>
        <v>54.915780141843967</v>
      </c>
      <c r="X23" s="51">
        <f t="shared" si="26"/>
        <v>0.54500000000000004</v>
      </c>
      <c r="Y23" s="51">
        <v>0.33</v>
      </c>
      <c r="Z23" s="51">
        <v>0.52</v>
      </c>
      <c r="AA23" s="51">
        <f t="shared" si="8"/>
        <v>0.52</v>
      </c>
      <c r="AB23" s="55">
        <f t="shared" si="17"/>
        <v>51.938500000000005</v>
      </c>
      <c r="AC23" s="55">
        <f t="shared" si="18"/>
        <v>31.449000000000002</v>
      </c>
      <c r="AD23" s="55">
        <f t="shared" si="19"/>
        <v>49.555999999999997</v>
      </c>
      <c r="AE23" s="55">
        <f t="shared" si="20"/>
        <v>49.555999999999997</v>
      </c>
      <c r="AF23" s="55">
        <v>0.2</v>
      </c>
      <c r="AG23" s="55"/>
      <c r="AH23" s="55">
        <f t="shared" si="27"/>
        <v>0.2</v>
      </c>
      <c r="AI23" s="55">
        <v>17.2</v>
      </c>
      <c r="AJ23" s="55">
        <v>22</v>
      </c>
      <c r="AK23" s="236">
        <v>13.329999999999998</v>
      </c>
      <c r="AL23" s="236">
        <f t="shared" si="10"/>
        <v>13.329999999999998</v>
      </c>
      <c r="AM23" s="236">
        <f t="shared" si="28"/>
        <v>8.6700000000000017</v>
      </c>
      <c r="AN23" s="55">
        <f t="shared" si="29"/>
        <v>183.7124</v>
      </c>
      <c r="AO23" s="55"/>
      <c r="AP23" s="244">
        <f t="shared" si="11"/>
        <v>194.05818014184399</v>
      </c>
      <c r="AQ23" s="244">
        <f t="shared" si="12"/>
        <v>194.05818014184399</v>
      </c>
      <c r="AS23" s="44">
        <v>143</v>
      </c>
      <c r="AT23" s="44">
        <v>57</v>
      </c>
      <c r="AU23" s="44">
        <v>49</v>
      </c>
      <c r="AV23" s="100">
        <v>37</v>
      </c>
      <c r="AY23" s="8">
        <f t="shared" si="13"/>
        <v>231.05818014184399</v>
      </c>
      <c r="AZ23" s="248">
        <f t="shared" si="14"/>
        <v>59.554301247347922</v>
      </c>
      <c r="BA23" s="248">
        <f t="shared" si="21"/>
        <v>171.50387889449607</v>
      </c>
      <c r="BB23" s="8"/>
      <c r="BC23" s="246"/>
      <c r="BD23" s="31">
        <f t="shared" si="15"/>
        <v>37</v>
      </c>
      <c r="BE23" s="31">
        <f t="shared" si="16"/>
        <v>134.50387889449607</v>
      </c>
      <c r="BF23" s="88">
        <v>33.571825777220766</v>
      </c>
      <c r="BG23" s="88">
        <f t="shared" si="30"/>
        <v>100.9320531172753</v>
      </c>
      <c r="BI23" s="31"/>
      <c r="BJ23" s="30"/>
      <c r="BP23" s="3"/>
      <c r="BQ23" s="2"/>
      <c r="BS23" s="69"/>
      <c r="BT23" s="69"/>
      <c r="BU23" s="69"/>
      <c r="BV23" s="69"/>
      <c r="BW23" s="69"/>
      <c r="BX23" s="69"/>
      <c r="BY23" s="2"/>
      <c r="BZ23" s="2"/>
      <c r="CD23" s="4"/>
    </row>
    <row r="24" spans="1:82">
      <c r="A24">
        <f t="shared" si="22"/>
        <v>1860</v>
      </c>
      <c r="B24" s="55">
        <v>27.8</v>
      </c>
      <c r="C24" s="55">
        <v>103.4</v>
      </c>
      <c r="D24" s="55"/>
      <c r="E24" s="55">
        <f t="shared" si="0"/>
        <v>103.4</v>
      </c>
      <c r="F24" s="55">
        <f t="shared" si="1"/>
        <v>131.20000000000002</v>
      </c>
      <c r="G24" s="55">
        <v>4</v>
      </c>
      <c r="H24" s="55">
        <v>20</v>
      </c>
      <c r="I24" s="55">
        <v>0.5</v>
      </c>
      <c r="J24" s="239">
        <f t="shared" si="24"/>
        <v>20.5</v>
      </c>
      <c r="K24" s="237">
        <v>26.900000000000002</v>
      </c>
      <c r="L24" s="55">
        <f>Salaries!G24</f>
        <v>9.6</v>
      </c>
      <c r="M24" s="55">
        <v>38</v>
      </c>
      <c r="N24" s="55">
        <f t="shared" si="33"/>
        <v>108.35714285714286</v>
      </c>
      <c r="O24" s="239">
        <f>M24*N24/C24</f>
        <v>39.82177397071014</v>
      </c>
      <c r="P24" s="55">
        <f t="shared" si="25"/>
        <v>38</v>
      </c>
      <c r="Q24" s="55">
        <v>35</v>
      </c>
      <c r="R24" s="55">
        <v>3</v>
      </c>
      <c r="S24" s="55">
        <f t="shared" si="31"/>
        <v>38</v>
      </c>
      <c r="T24" s="55">
        <f>P24-M24</f>
        <v>0</v>
      </c>
      <c r="U24" s="55">
        <f>'Intermediate incomes'!D8+'Intermediate incomes'!D11</f>
        <v>59.583333333333336</v>
      </c>
      <c r="V24" s="55">
        <f>U24*N24/C24</f>
        <v>62.439842958459984</v>
      </c>
      <c r="W24" s="55">
        <f t="shared" si="32"/>
        <v>59.583333333333336</v>
      </c>
      <c r="X24" s="51">
        <f t="shared" si="26"/>
        <v>0.54</v>
      </c>
      <c r="Y24" s="51">
        <v>0.33</v>
      </c>
      <c r="Z24" s="51">
        <v>0.52</v>
      </c>
      <c r="AA24" s="51">
        <f t="shared" si="8"/>
        <v>0.52</v>
      </c>
      <c r="AB24" s="55">
        <f>X24*C24</f>
        <v>55.836000000000006</v>
      </c>
      <c r="AC24" s="55">
        <f t="shared" si="18"/>
        <v>34.122000000000007</v>
      </c>
      <c r="AD24" s="55">
        <f t="shared" si="19"/>
        <v>53.768000000000008</v>
      </c>
      <c r="AE24" s="55">
        <f t="shared" si="20"/>
        <v>53.768000000000008</v>
      </c>
      <c r="AF24" s="55">
        <v>0.2</v>
      </c>
      <c r="AG24" s="55"/>
      <c r="AH24" s="55">
        <f t="shared" si="27"/>
        <v>0.2</v>
      </c>
      <c r="AI24" s="55">
        <v>19</v>
      </c>
      <c r="AJ24" s="55">
        <v>22</v>
      </c>
      <c r="AK24" s="236">
        <v>13.54</v>
      </c>
      <c r="AL24" s="236">
        <f t="shared" si="10"/>
        <v>13.54</v>
      </c>
      <c r="AM24" s="236">
        <f t="shared" si="28"/>
        <v>8.4600000000000009</v>
      </c>
      <c r="AN24" s="55">
        <f t="shared" si="29"/>
        <v>194.13600000000002</v>
      </c>
      <c r="AO24" s="55"/>
      <c r="AP24" s="244">
        <f t="shared" si="11"/>
        <v>207.25933333333336</v>
      </c>
      <c r="AQ24" s="244">
        <f t="shared" si="12"/>
        <v>207.25933333333336</v>
      </c>
      <c r="AS24" s="44">
        <v>142</v>
      </c>
      <c r="AT24" s="44">
        <v>56</v>
      </c>
      <c r="AU24" s="44">
        <v>49</v>
      </c>
      <c r="AV24" s="100">
        <v>37</v>
      </c>
      <c r="AY24" s="8">
        <f t="shared" si="13"/>
        <v>244.25933333333336</v>
      </c>
      <c r="AZ24" s="248">
        <f t="shared" si="14"/>
        <v>63.605588615928269</v>
      </c>
      <c r="BA24" s="248">
        <f t="shared" si="21"/>
        <v>180.65374471740509</v>
      </c>
      <c r="BB24" s="8"/>
      <c r="BC24" s="246"/>
      <c r="BD24" s="31">
        <f t="shared" si="15"/>
        <v>37</v>
      </c>
      <c r="BE24" s="31">
        <f t="shared" si="16"/>
        <v>143.65374471740509</v>
      </c>
      <c r="BF24" s="88">
        <v>34.832311501294853</v>
      </c>
      <c r="BG24" s="88">
        <f t="shared" si="30"/>
        <v>108.82143321611024</v>
      </c>
      <c r="BI24" s="31"/>
      <c r="BJ24" s="30"/>
      <c r="BP24" s="3"/>
      <c r="BQ24" s="2"/>
      <c r="BS24" s="69"/>
      <c r="BT24" s="69"/>
      <c r="BU24" s="69"/>
      <c r="BV24" s="69"/>
      <c r="BW24" s="69"/>
      <c r="BX24" s="69"/>
      <c r="BY24" s="2"/>
      <c r="BZ24" s="2"/>
      <c r="CD24" s="4"/>
    </row>
    <row r="25" spans="1:82">
      <c r="A25">
        <f t="shared" si="22"/>
        <v>1861</v>
      </c>
      <c r="B25" s="55">
        <v>28.5</v>
      </c>
      <c r="C25" s="55">
        <v>114.2</v>
      </c>
      <c r="D25" s="55"/>
      <c r="E25" s="55">
        <f t="shared" si="0"/>
        <v>114.2</v>
      </c>
      <c r="F25" s="55">
        <f t="shared" si="1"/>
        <v>142.69999999999999</v>
      </c>
      <c r="G25" s="55">
        <f t="shared" ref="G25:G56" si="34">0.037*C25</f>
        <v>4.2253999999999996</v>
      </c>
      <c r="H25" s="55">
        <v>20</v>
      </c>
      <c r="I25" s="55">
        <v>0.6</v>
      </c>
      <c r="J25" s="239">
        <f t="shared" si="24"/>
        <v>20.6</v>
      </c>
      <c r="K25" s="237">
        <v>26.3</v>
      </c>
      <c r="L25" s="55">
        <f>Salaries!G25</f>
        <v>10</v>
      </c>
      <c r="M25" s="235">
        <f>M24*(M$34/M$24)^0.1</f>
        <v>38.382226680386914</v>
      </c>
      <c r="N25" s="55">
        <f t="shared" si="33"/>
        <v>116.25714285714285</v>
      </c>
      <c r="O25" s="235">
        <f t="shared" ref="O25:O43" si="35">O24*($O$44/$O$24)^(1/(42-22))</f>
        <v>40.134457464981246</v>
      </c>
      <c r="P25" s="55">
        <f t="shared" si="25"/>
        <v>39.424287659751791</v>
      </c>
      <c r="Q25" s="55">
        <v>38</v>
      </c>
      <c r="R25" s="55">
        <v>3.1</v>
      </c>
      <c r="S25" s="55">
        <f t="shared" si="31"/>
        <v>41.1</v>
      </c>
      <c r="T25" s="55"/>
      <c r="U25" s="235">
        <f>U24*($U$34/$U$24)^(1/(32-22))</f>
        <v>59.839985181999353</v>
      </c>
      <c r="V25" s="235">
        <f>V24*($V$34/$V$24)^(1/(32-22))</f>
        <v>62.502552960605158</v>
      </c>
      <c r="W25" s="55">
        <f t="shared" si="32"/>
        <v>61.396584955403995</v>
      </c>
      <c r="X25" s="51">
        <f t="shared" si="26"/>
        <v>0.53500000000000003</v>
      </c>
      <c r="Y25" s="51">
        <v>0.33</v>
      </c>
      <c r="Z25" s="51">
        <v>0.52</v>
      </c>
      <c r="AA25" s="51">
        <f t="shared" si="8"/>
        <v>0.52</v>
      </c>
      <c r="AB25" s="55">
        <f t="shared" si="17"/>
        <v>61.097000000000008</v>
      </c>
      <c r="AC25" s="55">
        <f t="shared" si="18"/>
        <v>37.686</v>
      </c>
      <c r="AD25" s="55">
        <f t="shared" si="19"/>
        <v>59.384</v>
      </c>
      <c r="AE25" s="55">
        <f t="shared" si="20"/>
        <v>59.384</v>
      </c>
      <c r="AF25" s="55">
        <v>0.2</v>
      </c>
      <c r="AG25" s="55"/>
      <c r="AH25" s="55">
        <f t="shared" si="27"/>
        <v>0.2</v>
      </c>
      <c r="AI25" s="55">
        <v>20.2</v>
      </c>
      <c r="AJ25" s="55">
        <v>22</v>
      </c>
      <c r="AK25" s="236">
        <v>13.860000000000003</v>
      </c>
      <c r="AL25" s="236">
        <f t="shared" si="10"/>
        <v>13.860000000000003</v>
      </c>
      <c r="AM25" s="236">
        <f t="shared" si="28"/>
        <v>8.139999999999997</v>
      </c>
      <c r="AN25" s="55">
        <f t="shared" si="29"/>
        <v>212.07159999999999</v>
      </c>
      <c r="AO25" s="55"/>
      <c r="AP25" s="244">
        <f t="shared" si="11"/>
        <v>224.228184955404</v>
      </c>
      <c r="AQ25" s="244">
        <f t="shared" si="12"/>
        <v>224.228184955404</v>
      </c>
      <c r="AS25" s="44">
        <v>154</v>
      </c>
      <c r="AT25" s="44">
        <v>56</v>
      </c>
      <c r="AU25" s="44">
        <v>50</v>
      </c>
      <c r="AV25" s="100">
        <v>48</v>
      </c>
      <c r="AY25" s="8">
        <f t="shared" si="13"/>
        <v>272.228184955404</v>
      </c>
      <c r="AZ25" s="248">
        <f t="shared" si="14"/>
        <v>68.81314080766623</v>
      </c>
      <c r="BA25" s="248">
        <f t="shared" si="21"/>
        <v>203.41504414773777</v>
      </c>
      <c r="BB25" s="8"/>
      <c r="BC25" s="246"/>
      <c r="BD25" s="31">
        <f t="shared" si="15"/>
        <v>48</v>
      </c>
      <c r="BE25" s="31">
        <f t="shared" si="16"/>
        <v>155.41504414773777</v>
      </c>
      <c r="BF25" s="88">
        <v>35.536051735220475</v>
      </c>
      <c r="BG25" s="88">
        <f t="shared" si="30"/>
        <v>119.87899241251731</v>
      </c>
      <c r="BI25" s="31"/>
      <c r="BJ25" s="30"/>
      <c r="BP25" s="3"/>
      <c r="BQ25" s="2"/>
      <c r="BS25" s="69"/>
      <c r="BT25" s="69"/>
      <c r="BU25" s="69"/>
      <c r="BV25" s="69"/>
      <c r="BW25" s="69"/>
      <c r="BX25" s="69"/>
      <c r="BY25" s="2"/>
      <c r="BZ25" s="2"/>
      <c r="CD25" s="4"/>
    </row>
    <row r="26" spans="1:82">
      <c r="A26">
        <f t="shared" si="22"/>
        <v>1862</v>
      </c>
      <c r="B26" s="55">
        <v>30.1</v>
      </c>
      <c r="C26" s="55">
        <v>124.7</v>
      </c>
      <c r="D26" s="55"/>
      <c r="E26" s="55">
        <f t="shared" si="0"/>
        <v>124.7</v>
      </c>
      <c r="F26" s="55">
        <f t="shared" si="1"/>
        <v>154.80000000000001</v>
      </c>
      <c r="G26" s="55">
        <f t="shared" si="34"/>
        <v>4.6139000000000001</v>
      </c>
      <c r="H26" s="55">
        <v>20</v>
      </c>
      <c r="I26" s="55">
        <v>0.7</v>
      </c>
      <c r="J26" s="239">
        <f t="shared" si="24"/>
        <v>20.7</v>
      </c>
      <c r="K26" s="237">
        <v>26.224999999999998</v>
      </c>
      <c r="L26" s="55">
        <f>Salaries!G26</f>
        <v>10.4</v>
      </c>
      <c r="M26" s="235">
        <f t="shared" ref="M26:M33" si="36">M25*(M$34/M$24)^0.1</f>
        <v>38.768298024858034</v>
      </c>
      <c r="N26" s="55">
        <f t="shared" si="33"/>
        <v>123.39999999999999</v>
      </c>
      <c r="O26" s="235">
        <f t="shared" si="35"/>
        <v>40.449596173017099</v>
      </c>
      <c r="P26" s="55">
        <f t="shared" si="25"/>
        <v>40.875726440642083</v>
      </c>
      <c r="Q26" s="55">
        <v>38</v>
      </c>
      <c r="R26" s="55">
        <v>3.2</v>
      </c>
      <c r="S26" s="55">
        <f t="shared" si="31"/>
        <v>41.2</v>
      </c>
      <c r="T26" s="55"/>
      <c r="U26" s="235">
        <f t="shared" ref="U26:U33" si="37">U25*($U$34/$U$24)^(1/(32-22))</f>
        <v>60.097742544031924</v>
      </c>
      <c r="V26" s="235">
        <f t="shared" ref="V26:V33" si="38">V25*($V$34/$V$24)^(1/(32-22))</f>
        <v>62.56532594408057</v>
      </c>
      <c r="W26" s="55">
        <f t="shared" si="32"/>
        <v>63.224442019666512</v>
      </c>
      <c r="X26" s="51">
        <f t="shared" si="26"/>
        <v>0.53</v>
      </c>
      <c r="Y26" s="51">
        <v>0.33</v>
      </c>
      <c r="Z26" s="51">
        <v>0.52</v>
      </c>
      <c r="AA26" s="51">
        <f t="shared" si="8"/>
        <v>0.52</v>
      </c>
      <c r="AB26" s="55">
        <f t="shared" si="17"/>
        <v>66.091000000000008</v>
      </c>
      <c r="AC26" s="55">
        <f t="shared" si="18"/>
        <v>41.151000000000003</v>
      </c>
      <c r="AD26" s="55">
        <f t="shared" si="19"/>
        <v>64.844000000000008</v>
      </c>
      <c r="AE26" s="55">
        <f t="shared" si="20"/>
        <v>64.844000000000008</v>
      </c>
      <c r="AF26" s="55">
        <v>0.2</v>
      </c>
      <c r="AG26" s="55"/>
      <c r="AH26" s="55">
        <f t="shared" si="27"/>
        <v>0.2</v>
      </c>
      <c r="AI26" s="55">
        <v>21</v>
      </c>
      <c r="AJ26" s="55">
        <v>23</v>
      </c>
      <c r="AK26" s="236">
        <v>14.199999999999996</v>
      </c>
      <c r="AL26" s="236">
        <f t="shared" si="10"/>
        <v>14.199999999999996</v>
      </c>
      <c r="AM26" s="236">
        <f t="shared" si="28"/>
        <v>8.8000000000000043</v>
      </c>
      <c r="AN26" s="55">
        <f t="shared" si="29"/>
        <v>228.5771</v>
      </c>
      <c r="AO26" s="55"/>
      <c r="AP26" s="244">
        <f t="shared" si="11"/>
        <v>241.8015420196665</v>
      </c>
      <c r="AQ26" s="244">
        <f t="shared" si="12"/>
        <v>241.8015420196665</v>
      </c>
      <c r="AS26" s="44">
        <v>155</v>
      </c>
      <c r="AT26" s="44">
        <v>56</v>
      </c>
      <c r="AU26" s="44">
        <v>50</v>
      </c>
      <c r="AV26" s="100">
        <v>49</v>
      </c>
      <c r="AY26" s="8">
        <f t="shared" si="13"/>
        <v>290.8015420196665</v>
      </c>
      <c r="AZ26" s="248">
        <f t="shared" si="14"/>
        <v>74.206209009003175</v>
      </c>
      <c r="BA26" s="248">
        <f t="shared" si="21"/>
        <v>216.59533301066332</v>
      </c>
      <c r="BB26" s="8"/>
      <c r="BC26" s="246"/>
      <c r="BD26" s="31">
        <f t="shared" si="15"/>
        <v>49</v>
      </c>
      <c r="BE26" s="31">
        <f t="shared" si="16"/>
        <v>167.59533301066332</v>
      </c>
      <c r="BF26" s="88">
        <v>36.339182827752524</v>
      </c>
      <c r="BG26" s="88">
        <f t="shared" si="30"/>
        <v>131.2561501829108</v>
      </c>
      <c r="BI26" s="31"/>
      <c r="BJ26" s="30"/>
      <c r="BP26" s="3"/>
      <c r="BQ26" s="2"/>
      <c r="BS26" s="69"/>
      <c r="BT26" s="69"/>
      <c r="BU26" s="69"/>
      <c r="BV26" s="69"/>
      <c r="BW26" s="69"/>
      <c r="BX26" s="69"/>
      <c r="BY26" s="2"/>
      <c r="BZ26" s="2"/>
      <c r="CD26" s="4"/>
    </row>
    <row r="27" spans="1:82">
      <c r="A27">
        <f t="shared" si="22"/>
        <v>1863</v>
      </c>
      <c r="B27" s="55">
        <v>31.1</v>
      </c>
      <c r="C27" s="55">
        <v>133.19999999999999</v>
      </c>
      <c r="D27" s="55"/>
      <c r="E27" s="55">
        <f t="shared" si="0"/>
        <v>133.19999999999999</v>
      </c>
      <c r="F27" s="55">
        <f t="shared" si="1"/>
        <v>164.29999999999998</v>
      </c>
      <c r="G27" s="55">
        <f t="shared" si="34"/>
        <v>4.928399999999999</v>
      </c>
      <c r="H27" s="55">
        <v>20</v>
      </c>
      <c r="I27" s="55">
        <v>0.8</v>
      </c>
      <c r="J27" s="239">
        <f t="shared" si="24"/>
        <v>20.8</v>
      </c>
      <c r="K27" s="237">
        <v>26.2</v>
      </c>
      <c r="L27" s="55">
        <f>Salaries!G27</f>
        <v>10.8</v>
      </c>
      <c r="M27" s="235">
        <f t="shared" si="36"/>
        <v>39.158252705339407</v>
      </c>
      <c r="N27" s="55">
        <f t="shared" si="33"/>
        <v>131.28571428571428</v>
      </c>
      <c r="O27" s="235">
        <f t="shared" si="35"/>
        <v>40.767209373336527</v>
      </c>
      <c r="P27" s="55">
        <f t="shared" si="25"/>
        <v>41.36163875919366</v>
      </c>
      <c r="Q27" s="55">
        <v>36</v>
      </c>
      <c r="R27" s="55">
        <v>3.3</v>
      </c>
      <c r="S27" s="55">
        <f t="shared" si="31"/>
        <v>39.299999999999997</v>
      </c>
      <c r="T27" s="55"/>
      <c r="U27" s="235">
        <f t="shared" si="37"/>
        <v>60.356610181367536</v>
      </c>
      <c r="V27" s="235">
        <f t="shared" si="38"/>
        <v>62.628161972140042</v>
      </c>
      <c r="W27" s="55">
        <f t="shared" si="32"/>
        <v>63.541347358893759</v>
      </c>
      <c r="X27" s="51">
        <f>X28+0.005</f>
        <v>0.52500000000000002</v>
      </c>
      <c r="Y27" s="51">
        <v>0.33</v>
      </c>
      <c r="Z27" s="51">
        <v>0.52</v>
      </c>
      <c r="AA27" s="51">
        <f t="shared" si="8"/>
        <v>0.52</v>
      </c>
      <c r="AB27" s="55">
        <f t="shared" si="17"/>
        <v>69.929999999999993</v>
      </c>
      <c r="AC27" s="55">
        <f t="shared" si="18"/>
        <v>43.955999999999996</v>
      </c>
      <c r="AD27" s="55">
        <f t="shared" si="19"/>
        <v>69.263999999999996</v>
      </c>
      <c r="AE27" s="55">
        <f t="shared" si="20"/>
        <v>69.263999999999996</v>
      </c>
      <c r="AF27" s="55">
        <v>0.2</v>
      </c>
      <c r="AG27" s="55">
        <v>0.1</v>
      </c>
      <c r="AH27" s="55">
        <f t="shared" si="27"/>
        <v>0.30000000000000004</v>
      </c>
      <c r="AI27" s="55">
        <v>21.6</v>
      </c>
      <c r="AJ27" s="55">
        <v>24</v>
      </c>
      <c r="AK27" s="236">
        <v>15.119999999999997</v>
      </c>
      <c r="AL27" s="236">
        <f t="shared" si="10"/>
        <v>15.119999999999997</v>
      </c>
      <c r="AM27" s="236">
        <f t="shared" si="28"/>
        <v>8.8800000000000026</v>
      </c>
      <c r="AN27" s="55">
        <f t="shared" si="29"/>
        <v>239.70160000000001</v>
      </c>
      <c r="AO27" s="55"/>
      <c r="AP27" s="244">
        <f t="shared" si="11"/>
        <v>255.06294735889375</v>
      </c>
      <c r="AQ27" s="244">
        <f t="shared" si="12"/>
        <v>255.06294735889375</v>
      </c>
      <c r="AS27" s="44">
        <v>158</v>
      </c>
      <c r="AT27" s="44">
        <v>55</v>
      </c>
      <c r="AU27" s="44">
        <v>50</v>
      </c>
      <c r="AV27" s="100">
        <v>53</v>
      </c>
      <c r="AY27" s="8">
        <f t="shared" si="13"/>
        <v>308.06294735889378</v>
      </c>
      <c r="AZ27" s="248">
        <f t="shared" si="14"/>
        <v>78.275987092865762</v>
      </c>
      <c r="BA27" s="248">
        <f t="shared" si="21"/>
        <v>229.78696026602802</v>
      </c>
      <c r="BB27" s="8"/>
      <c r="BC27" s="246"/>
      <c r="BD27" s="31">
        <f t="shared" si="15"/>
        <v>53</v>
      </c>
      <c r="BE27" s="31">
        <f t="shared" si="16"/>
        <v>176.78696026602802</v>
      </c>
      <c r="BF27" s="88">
        <v>36.799991567635743</v>
      </c>
      <c r="BG27" s="88">
        <f t="shared" si="30"/>
        <v>139.98696869839227</v>
      </c>
      <c r="BI27" s="31"/>
      <c r="BJ27" s="30"/>
      <c r="BP27" s="3"/>
      <c r="BQ27" s="2"/>
      <c r="BS27" s="69"/>
      <c r="BT27" s="69"/>
      <c r="BU27" s="69"/>
      <c r="BV27" s="69"/>
      <c r="BW27" s="69"/>
      <c r="BX27" s="69"/>
      <c r="BY27" s="2"/>
      <c r="BZ27" s="2"/>
      <c r="CD27" s="4"/>
    </row>
    <row r="28" spans="1:82">
      <c r="A28">
        <f t="shared" si="22"/>
        <v>1864</v>
      </c>
      <c r="B28" s="55">
        <v>31.7</v>
      </c>
      <c r="C28" s="55">
        <v>145.69999999999999</v>
      </c>
      <c r="D28" s="55"/>
      <c r="E28" s="55">
        <f t="shared" si="0"/>
        <v>145.69999999999999</v>
      </c>
      <c r="F28" s="55">
        <f t="shared" si="1"/>
        <v>177.39999999999998</v>
      </c>
      <c r="G28" s="55">
        <f t="shared" si="34"/>
        <v>5.3908999999999994</v>
      </c>
      <c r="H28" s="55">
        <v>20</v>
      </c>
      <c r="I28" s="55">
        <v>0.9</v>
      </c>
      <c r="J28" s="239">
        <f t="shared" si="24"/>
        <v>20.9</v>
      </c>
      <c r="K28" s="237">
        <v>26.349999999999998</v>
      </c>
      <c r="L28" s="55">
        <f>Salaries!G28</f>
        <v>11.4</v>
      </c>
      <c r="M28" s="235">
        <f t="shared" si="36"/>
        <v>39.552129782742405</v>
      </c>
      <c r="N28" s="55">
        <f t="shared" si="33"/>
        <v>136.88571428571427</v>
      </c>
      <c r="O28" s="235">
        <f t="shared" si="35"/>
        <v>41.087316495834699</v>
      </c>
      <c r="P28" s="55">
        <f t="shared" si="25"/>
        <v>43.732993210292015</v>
      </c>
      <c r="Q28" s="55">
        <v>40</v>
      </c>
      <c r="R28" s="55">
        <v>3.4</v>
      </c>
      <c r="S28" s="55">
        <f t="shared" si="31"/>
        <v>43.4</v>
      </c>
      <c r="T28" s="55"/>
      <c r="U28" s="235">
        <f t="shared" si="37"/>
        <v>60.616592876454455</v>
      </c>
      <c r="V28" s="235">
        <f t="shared" si="38"/>
        <v>62.691061108100939</v>
      </c>
      <c r="W28" s="55">
        <f t="shared" si="32"/>
        <v>66.727836802496498</v>
      </c>
      <c r="X28" s="51">
        <v>0.52</v>
      </c>
      <c r="Y28" s="51">
        <v>0.33</v>
      </c>
      <c r="Z28" s="51">
        <v>0.52</v>
      </c>
      <c r="AA28" s="51">
        <f t="shared" si="8"/>
        <v>0.52</v>
      </c>
      <c r="AB28" s="55">
        <f t="shared" si="17"/>
        <v>75.763999999999996</v>
      </c>
      <c r="AC28" s="55">
        <f t="shared" si="18"/>
        <v>48.080999999999996</v>
      </c>
      <c r="AD28" s="55">
        <f t="shared" si="19"/>
        <v>75.763999999999996</v>
      </c>
      <c r="AE28" s="55">
        <f t="shared" si="20"/>
        <v>75.763999999999996</v>
      </c>
      <c r="AF28" s="55">
        <v>0.2</v>
      </c>
      <c r="AG28" s="55">
        <v>0.2</v>
      </c>
      <c r="AH28" s="55">
        <f t="shared" si="27"/>
        <v>0.4</v>
      </c>
      <c r="AI28" s="55">
        <v>23.3</v>
      </c>
      <c r="AJ28" s="55">
        <v>26</v>
      </c>
      <c r="AK28" s="236">
        <v>16.889999999999997</v>
      </c>
      <c r="AL28" s="236">
        <f t="shared" si="10"/>
        <v>16.889999999999997</v>
      </c>
      <c r="AM28" s="236">
        <f t="shared" si="28"/>
        <v>9.110000000000003</v>
      </c>
      <c r="AN28" s="55">
        <f t="shared" si="29"/>
        <v>261.97309999999993</v>
      </c>
      <c r="AO28" s="55"/>
      <c r="AP28" s="244">
        <f t="shared" si="11"/>
        <v>276.19093680249642</v>
      </c>
      <c r="AQ28" s="244">
        <f t="shared" si="12"/>
        <v>276.19093680249642</v>
      </c>
      <c r="AS28" s="44">
        <v>148</v>
      </c>
      <c r="AT28" s="44">
        <v>55</v>
      </c>
      <c r="AU28" s="44">
        <v>50</v>
      </c>
      <c r="AV28" s="100">
        <v>43</v>
      </c>
      <c r="AY28" s="8">
        <f t="shared" si="13"/>
        <v>319.19093680249642</v>
      </c>
      <c r="AZ28" s="248">
        <f t="shared" si="14"/>
        <v>84.759932511478809</v>
      </c>
      <c r="BA28" s="248">
        <f t="shared" si="21"/>
        <v>234.43100429101762</v>
      </c>
      <c r="BB28" s="8"/>
      <c r="BC28" s="246"/>
      <c r="BD28" s="31">
        <f t="shared" si="15"/>
        <v>43</v>
      </c>
      <c r="BE28" s="31">
        <f t="shared" si="16"/>
        <v>191.43100429101762</v>
      </c>
      <c r="BF28" s="88">
        <v>37.61571574920761</v>
      </c>
      <c r="BG28" s="88">
        <f t="shared" si="30"/>
        <v>153.81528854180999</v>
      </c>
      <c r="BI28" s="103"/>
      <c r="BJ28" s="30"/>
      <c r="BP28" s="3"/>
      <c r="BQ28" s="2"/>
      <c r="BS28" s="69"/>
      <c r="BT28" s="69"/>
      <c r="BU28" s="69"/>
      <c r="BV28" s="69"/>
      <c r="BW28" s="69"/>
      <c r="BX28" s="69"/>
      <c r="BY28" s="2"/>
      <c r="BZ28" s="2"/>
      <c r="CD28" s="4"/>
    </row>
    <row r="29" spans="1:82">
      <c r="A29">
        <f t="shared" si="22"/>
        <v>1865</v>
      </c>
      <c r="B29" s="55">
        <v>32.6</v>
      </c>
      <c r="C29" s="55">
        <v>147.30000000000001</v>
      </c>
      <c r="D29" s="55"/>
      <c r="E29" s="55">
        <f t="shared" si="0"/>
        <v>147.30000000000001</v>
      </c>
      <c r="F29" s="55">
        <f t="shared" si="1"/>
        <v>179.9</v>
      </c>
      <c r="G29" s="55">
        <f t="shared" si="34"/>
        <v>5.4500999999999999</v>
      </c>
      <c r="H29" s="55">
        <v>20</v>
      </c>
      <c r="I29" s="55">
        <v>1</v>
      </c>
      <c r="J29" s="239">
        <f t="shared" si="24"/>
        <v>21</v>
      </c>
      <c r="K29" s="237">
        <v>26.25</v>
      </c>
      <c r="L29" s="55">
        <f>Salaries!G29</f>
        <v>12.3</v>
      </c>
      <c r="M29" s="235">
        <f t="shared" si="36"/>
        <v>39.949968710876355</v>
      </c>
      <c r="N29" s="55">
        <f t="shared" si="33"/>
        <v>142.48571428571429</v>
      </c>
      <c r="O29" s="235">
        <f t="shared" si="35"/>
        <v>41.409937122971755</v>
      </c>
      <c r="P29" s="55">
        <f t="shared" si="25"/>
        <v>42.809089800978725</v>
      </c>
      <c r="Q29" s="55">
        <v>39</v>
      </c>
      <c r="R29" s="55">
        <v>3.5</v>
      </c>
      <c r="S29" s="55">
        <f t="shared" si="31"/>
        <v>42.5</v>
      </c>
      <c r="T29" s="55"/>
      <c r="U29" s="235">
        <f t="shared" si="37"/>
        <v>60.877695432341071</v>
      </c>
      <c r="V29" s="235">
        <f t="shared" si="38"/>
        <v>62.754023415344214</v>
      </c>
      <c r="W29" s="55">
        <f t="shared" si="32"/>
        <v>64.874346845359355</v>
      </c>
      <c r="X29" s="51">
        <v>0.51500000000000001</v>
      </c>
      <c r="Y29" s="51">
        <v>0.33</v>
      </c>
      <c r="Z29" s="51">
        <f>Z28</f>
        <v>0.52</v>
      </c>
      <c r="AA29" s="51">
        <f t="shared" si="8"/>
        <v>0.52</v>
      </c>
      <c r="AB29" s="55">
        <f t="shared" si="17"/>
        <v>75.859500000000011</v>
      </c>
      <c r="AC29" s="55">
        <f t="shared" si="18"/>
        <v>48.609000000000009</v>
      </c>
      <c r="AD29" s="55">
        <f t="shared" si="19"/>
        <v>76.596000000000004</v>
      </c>
      <c r="AE29" s="55">
        <f t="shared" si="20"/>
        <v>76.596000000000004</v>
      </c>
      <c r="AF29" s="55">
        <v>0.3</v>
      </c>
      <c r="AG29" s="55">
        <v>0.2</v>
      </c>
      <c r="AH29" s="55">
        <f t="shared" si="27"/>
        <v>0.5</v>
      </c>
      <c r="AI29" s="55">
        <v>24.4</v>
      </c>
      <c r="AJ29" s="55">
        <v>27</v>
      </c>
      <c r="AK29" s="236">
        <v>17.88</v>
      </c>
      <c r="AL29" s="236">
        <f t="shared" si="10"/>
        <v>17.88</v>
      </c>
      <c r="AM29" s="236">
        <f t="shared" si="28"/>
        <v>9.120000000000001</v>
      </c>
      <c r="AN29" s="55">
        <f t="shared" si="29"/>
        <v>262.60940000000005</v>
      </c>
      <c r="AO29" s="55"/>
      <c r="AP29" s="244">
        <f t="shared" si="11"/>
        <v>275.8637468453594</v>
      </c>
      <c r="AQ29" s="244">
        <f t="shared" si="12"/>
        <v>275.8637468453594</v>
      </c>
      <c r="AS29" s="44">
        <v>151</v>
      </c>
      <c r="AT29" s="44">
        <v>56</v>
      </c>
      <c r="AU29" s="44">
        <v>49</v>
      </c>
      <c r="AV29" s="100">
        <v>46</v>
      </c>
      <c r="AY29" s="8">
        <f t="shared" si="13"/>
        <v>321.8637468453594</v>
      </c>
      <c r="AZ29" s="248">
        <f t="shared" si="14"/>
        <v>84.659521545766324</v>
      </c>
      <c r="BA29" s="248">
        <f t="shared" si="21"/>
        <v>237.20422529959308</v>
      </c>
      <c r="BB29" s="8"/>
      <c r="BC29" s="246"/>
      <c r="BD29" s="31">
        <f t="shared" si="15"/>
        <v>46</v>
      </c>
      <c r="BE29" s="31">
        <f t="shared" si="16"/>
        <v>191.20422529959308</v>
      </c>
      <c r="BF29" s="88">
        <v>39.065697008554785</v>
      </c>
      <c r="BG29" s="88">
        <f t="shared" si="30"/>
        <v>152.13852829103828</v>
      </c>
      <c r="BI29" s="103"/>
      <c r="BJ29" s="30"/>
      <c r="BP29" s="3"/>
      <c r="BQ29" s="2"/>
      <c r="BS29" s="69"/>
      <c r="BT29" s="69"/>
      <c r="BU29" s="69"/>
      <c r="BV29" s="69"/>
      <c r="BW29" s="69"/>
      <c r="BX29" s="69"/>
      <c r="BY29" s="2"/>
      <c r="BZ29" s="2"/>
      <c r="CD29" s="4"/>
    </row>
    <row r="30" spans="1:82">
      <c r="A30">
        <f t="shared" si="22"/>
        <v>1866</v>
      </c>
      <c r="B30" s="55">
        <v>33.299999999999997</v>
      </c>
      <c r="C30" s="55">
        <v>150.5</v>
      </c>
      <c r="D30" s="55"/>
      <c r="E30" s="55">
        <f t="shared" si="0"/>
        <v>150.5</v>
      </c>
      <c r="F30" s="55">
        <f t="shared" si="1"/>
        <v>183.8</v>
      </c>
      <c r="G30" s="55">
        <f t="shared" si="34"/>
        <v>5.5684999999999993</v>
      </c>
      <c r="H30" s="55">
        <v>20.399999999999999</v>
      </c>
      <c r="I30" s="55">
        <v>1.1000000000000001</v>
      </c>
      <c r="J30" s="239">
        <f t="shared" si="24"/>
        <v>21.5</v>
      </c>
      <c r="K30" s="237">
        <v>26.125000000000004</v>
      </c>
      <c r="L30" s="55">
        <f>Salaries!G30</f>
        <v>12.4</v>
      </c>
      <c r="M30" s="235">
        <f t="shared" si="36"/>
        <v>40.35180934040055</v>
      </c>
      <c r="N30" s="55">
        <f t="shared" si="33"/>
        <v>149.12857142857143</v>
      </c>
      <c r="O30" s="235">
        <f t="shared" si="35"/>
        <v>41.73509099097074</v>
      </c>
      <c r="P30" s="55">
        <f t="shared" si="25"/>
        <v>42.11889870580292</v>
      </c>
      <c r="Q30" s="55">
        <v>40</v>
      </c>
      <c r="R30" s="55">
        <v>3.6</v>
      </c>
      <c r="S30" s="55">
        <f t="shared" si="31"/>
        <v>43.6</v>
      </c>
      <c r="T30" s="55"/>
      <c r="U30" s="235">
        <f t="shared" si="37"/>
        <v>61.139922672764634</v>
      </c>
      <c r="V30" s="235">
        <f t="shared" si="38"/>
        <v>62.817048957314469</v>
      </c>
      <c r="W30" s="55">
        <f t="shared" si="32"/>
        <v>63.394732327359698</v>
      </c>
      <c r="X30" s="51">
        <v>0.51</v>
      </c>
      <c r="Y30" s="51">
        <v>0.33</v>
      </c>
      <c r="Z30" s="51">
        <f t="shared" ref="Z30:Z42" si="39">Z29</f>
        <v>0.52</v>
      </c>
      <c r="AA30" s="51">
        <f t="shared" si="8"/>
        <v>0.52</v>
      </c>
      <c r="AB30" s="55">
        <f t="shared" si="17"/>
        <v>76.754999999999995</v>
      </c>
      <c r="AC30" s="55">
        <f t="shared" si="18"/>
        <v>49.664999999999999</v>
      </c>
      <c r="AD30" s="55">
        <f t="shared" si="19"/>
        <v>78.260000000000005</v>
      </c>
      <c r="AE30" s="55">
        <f t="shared" si="20"/>
        <v>78.260000000000005</v>
      </c>
      <c r="AF30" s="55">
        <v>0.4</v>
      </c>
      <c r="AG30" s="55">
        <v>0.3</v>
      </c>
      <c r="AH30" s="55">
        <f t="shared" si="27"/>
        <v>0.7</v>
      </c>
      <c r="AI30" s="55">
        <v>26.8</v>
      </c>
      <c r="AJ30" s="55">
        <v>27</v>
      </c>
      <c r="AK30" s="236">
        <v>18.95</v>
      </c>
      <c r="AL30" s="236">
        <f t="shared" si="10"/>
        <v>18.95</v>
      </c>
      <c r="AM30" s="236">
        <f t="shared" si="28"/>
        <v>8.0500000000000007</v>
      </c>
      <c r="AN30" s="55">
        <f t="shared" si="29"/>
        <v>265.5865</v>
      </c>
      <c r="AO30" s="55"/>
      <c r="AP30" s="244">
        <f t="shared" si="11"/>
        <v>277.33123232735966</v>
      </c>
      <c r="AQ30" s="244">
        <f t="shared" si="12"/>
        <v>277.33123232735966</v>
      </c>
      <c r="AS30" s="44">
        <v>156</v>
      </c>
      <c r="AT30" s="44">
        <v>56</v>
      </c>
      <c r="AU30" s="44">
        <v>50</v>
      </c>
      <c r="AV30" s="100">
        <v>50</v>
      </c>
      <c r="AY30" s="8">
        <f t="shared" si="13"/>
        <v>327.33123232735966</v>
      </c>
      <c r="AZ30" s="248">
        <f t="shared" si="14"/>
        <v>85.109876549648533</v>
      </c>
      <c r="BA30" s="248">
        <f t="shared" si="21"/>
        <v>242.22135577771112</v>
      </c>
      <c r="BB30" s="8"/>
      <c r="BC30" s="246"/>
      <c r="BD30" s="31">
        <f t="shared" si="15"/>
        <v>50</v>
      </c>
      <c r="BE30" s="31">
        <f t="shared" si="16"/>
        <v>192.22135577771112</v>
      </c>
      <c r="BF30" s="88">
        <v>40.711442540874231</v>
      </c>
      <c r="BG30" s="88">
        <f t="shared" si="30"/>
        <v>151.50991323683689</v>
      </c>
      <c r="BI30" s="103"/>
      <c r="BJ30" s="30"/>
      <c r="BP30" s="3"/>
      <c r="BQ30" s="2"/>
      <c r="BS30" s="69"/>
      <c r="BT30" s="69"/>
      <c r="BU30" s="69"/>
      <c r="BV30" s="69"/>
      <c r="BW30" s="69"/>
      <c r="BX30" s="69"/>
      <c r="BY30" s="2"/>
      <c r="BZ30" s="2"/>
      <c r="CD30" s="4"/>
    </row>
    <row r="31" spans="1:82">
      <c r="A31">
        <f t="shared" si="22"/>
        <v>1867</v>
      </c>
      <c r="B31" s="55">
        <v>33.5</v>
      </c>
      <c r="C31" s="55">
        <v>142.6</v>
      </c>
      <c r="D31" s="55"/>
      <c r="E31" s="55">
        <f t="shared" si="0"/>
        <v>142.6</v>
      </c>
      <c r="F31" s="55">
        <f t="shared" si="1"/>
        <v>176.1</v>
      </c>
      <c r="G31" s="55">
        <f t="shared" si="34"/>
        <v>5.2761999999999993</v>
      </c>
      <c r="H31" s="55">
        <v>20.5</v>
      </c>
      <c r="I31" s="55">
        <v>1.2</v>
      </c>
      <c r="J31" s="239">
        <f t="shared" si="24"/>
        <v>21.7</v>
      </c>
      <c r="K31" s="237">
        <v>26.475000000000001</v>
      </c>
      <c r="L31" s="55">
        <f>Salaries!G31</f>
        <v>12.3</v>
      </c>
      <c r="M31" s="235">
        <f t="shared" si="36"/>
        <v>40.757691922816001</v>
      </c>
      <c r="N31" s="55">
        <f t="shared" si="33"/>
        <v>157.54285714285714</v>
      </c>
      <c r="O31" s="235">
        <f t="shared" si="35"/>
        <v>42.062797991024979</v>
      </c>
      <c r="P31" s="55">
        <f t="shared" si="25"/>
        <v>38.073163723831279</v>
      </c>
      <c r="Q31" s="55">
        <v>35</v>
      </c>
      <c r="R31" s="55">
        <v>3.7</v>
      </c>
      <c r="S31" s="55">
        <f t="shared" si="31"/>
        <v>38.700000000000003</v>
      </c>
      <c r="T31" s="55"/>
      <c r="U31" s="235">
        <f t="shared" si="37"/>
        <v>61.403279442240368</v>
      </c>
      <c r="V31" s="235">
        <f t="shared" si="38"/>
        <v>62.880137797520035</v>
      </c>
      <c r="W31" s="55">
        <f t="shared" si="32"/>
        <v>56.915989798226782</v>
      </c>
      <c r="X31" s="51">
        <v>0.505</v>
      </c>
      <c r="Y31" s="51">
        <v>0.33</v>
      </c>
      <c r="Z31" s="51">
        <f t="shared" si="39"/>
        <v>0.52</v>
      </c>
      <c r="AA31" s="51">
        <f t="shared" si="8"/>
        <v>0.52</v>
      </c>
      <c r="AB31" s="55">
        <f t="shared" si="17"/>
        <v>72.012999999999991</v>
      </c>
      <c r="AC31" s="55">
        <f t="shared" si="18"/>
        <v>47.058</v>
      </c>
      <c r="AD31" s="55">
        <f t="shared" si="19"/>
        <v>74.152000000000001</v>
      </c>
      <c r="AE31" s="55">
        <f t="shared" si="20"/>
        <v>74.152000000000001</v>
      </c>
      <c r="AF31" s="55">
        <v>0.4</v>
      </c>
      <c r="AG31" s="55">
        <v>0.3</v>
      </c>
      <c r="AH31" s="55">
        <f t="shared" si="27"/>
        <v>0.7</v>
      </c>
      <c r="AI31" s="55">
        <v>28.6</v>
      </c>
      <c r="AJ31" s="55">
        <v>27</v>
      </c>
      <c r="AK31" s="236">
        <v>18.990000000000002</v>
      </c>
      <c r="AL31" s="236">
        <f t="shared" si="10"/>
        <v>18.990000000000002</v>
      </c>
      <c r="AM31" s="236">
        <f t="shared" si="28"/>
        <v>8.009999999999998</v>
      </c>
      <c r="AN31" s="55">
        <f t="shared" si="29"/>
        <v>246.63679999999997</v>
      </c>
      <c r="AO31" s="55"/>
      <c r="AP31" s="244">
        <f t="shared" si="11"/>
        <v>256.84278979822676</v>
      </c>
      <c r="AQ31" s="244">
        <f t="shared" si="12"/>
        <v>256.84278979822676</v>
      </c>
      <c r="AS31" s="44">
        <v>160</v>
      </c>
      <c r="AT31" s="44">
        <v>55</v>
      </c>
      <c r="AU31" s="44">
        <v>51</v>
      </c>
      <c r="AV31" s="100">
        <v>54</v>
      </c>
      <c r="AY31" s="8">
        <f t="shared" si="13"/>
        <v>310.84278979822676</v>
      </c>
      <c r="AZ31" s="248">
        <f t="shared" si="14"/>
        <v>78.822200979481465</v>
      </c>
      <c r="BA31" s="248">
        <f t="shared" si="21"/>
        <v>232.0205888187453</v>
      </c>
      <c r="BB31" s="8"/>
      <c r="BC31" s="246"/>
      <c r="BD31" s="31">
        <f t="shared" si="15"/>
        <v>54</v>
      </c>
      <c r="BE31" s="31">
        <f t="shared" si="16"/>
        <v>178.0205888187453</v>
      </c>
      <c r="BF31" s="88">
        <v>41.469696981609054</v>
      </c>
      <c r="BG31" s="88">
        <f t="shared" si="30"/>
        <v>136.55089183713625</v>
      </c>
      <c r="BI31" s="103"/>
      <c r="BJ31" s="30"/>
      <c r="BP31" s="3"/>
      <c r="BQ31" s="2"/>
      <c r="BS31" s="69"/>
      <c r="BT31" s="69"/>
      <c r="BU31" s="69"/>
      <c r="BV31" s="69"/>
      <c r="BW31" s="69"/>
      <c r="BX31" s="69"/>
      <c r="BY31" s="2"/>
      <c r="BZ31" s="2"/>
      <c r="CD31" s="4"/>
    </row>
    <row r="32" spans="1:82">
      <c r="A32">
        <f t="shared" si="22"/>
        <v>1868</v>
      </c>
      <c r="B32" s="55">
        <v>34.299999999999997</v>
      </c>
      <c r="C32" s="55">
        <v>153.4</v>
      </c>
      <c r="D32" s="55"/>
      <c r="E32" s="55">
        <f t="shared" si="0"/>
        <v>153.4</v>
      </c>
      <c r="F32" s="55">
        <f t="shared" si="1"/>
        <v>187.7</v>
      </c>
      <c r="G32" s="55">
        <f t="shared" si="34"/>
        <v>5.6757999999999997</v>
      </c>
      <c r="H32" s="55">
        <v>20.9</v>
      </c>
      <c r="I32" s="55">
        <v>1.3</v>
      </c>
      <c r="J32" s="239">
        <f t="shared" si="24"/>
        <v>22.2</v>
      </c>
      <c r="K32" s="237">
        <v>26.6</v>
      </c>
      <c r="L32" s="55">
        <f>Salaries!G32</f>
        <v>12.5</v>
      </c>
      <c r="M32" s="235">
        <f t="shared" si="36"/>
        <v>41.167657114497331</v>
      </c>
      <c r="N32" s="55">
        <f t="shared" si="33"/>
        <v>168.35714285714286</v>
      </c>
      <c r="O32" s="235">
        <f t="shared" si="35"/>
        <v>42.393078170514904</v>
      </c>
      <c r="P32" s="55">
        <f t="shared" si="25"/>
        <v>38.626803003393213</v>
      </c>
      <c r="Q32" s="55">
        <v>34</v>
      </c>
      <c r="R32" s="55">
        <v>3.8</v>
      </c>
      <c r="S32" s="55">
        <f t="shared" si="31"/>
        <v>37.799999999999997</v>
      </c>
      <c r="T32" s="55"/>
      <c r="U32" s="235">
        <f t="shared" si="37"/>
        <v>61.667770606150981</v>
      </c>
      <c r="V32" s="235">
        <f t="shared" si="38"/>
        <v>62.943289999533015</v>
      </c>
      <c r="W32" s="55">
        <f t="shared" si="32"/>
        <v>57.351298092064951</v>
      </c>
      <c r="X32" s="51">
        <v>0.5</v>
      </c>
      <c r="Y32" s="51">
        <v>0.33</v>
      </c>
      <c r="Z32" s="51">
        <f t="shared" si="39"/>
        <v>0.52</v>
      </c>
      <c r="AA32" s="51">
        <f t="shared" si="8"/>
        <v>0.52</v>
      </c>
      <c r="AB32" s="55">
        <f t="shared" si="17"/>
        <v>76.7</v>
      </c>
      <c r="AC32" s="55">
        <f t="shared" si="18"/>
        <v>50.622000000000007</v>
      </c>
      <c r="AD32" s="55">
        <f t="shared" si="19"/>
        <v>79.768000000000001</v>
      </c>
      <c r="AE32" s="55">
        <f t="shared" si="20"/>
        <v>79.768000000000001</v>
      </c>
      <c r="AF32" s="55">
        <v>0.4</v>
      </c>
      <c r="AG32" s="55">
        <v>0.4</v>
      </c>
      <c r="AH32" s="55">
        <f t="shared" si="27"/>
        <v>0.8</v>
      </c>
      <c r="AI32" s="55">
        <v>31.6</v>
      </c>
      <c r="AJ32" s="55">
        <v>26</v>
      </c>
      <c r="AK32" s="236">
        <v>18.849999999999998</v>
      </c>
      <c r="AL32" s="236">
        <f t="shared" si="10"/>
        <v>18.849999999999998</v>
      </c>
      <c r="AM32" s="236">
        <f t="shared" si="28"/>
        <v>7.1500000000000021</v>
      </c>
      <c r="AN32" s="55">
        <f t="shared" si="29"/>
        <v>257.02420000000006</v>
      </c>
      <c r="AO32" s="55"/>
      <c r="AP32" s="244">
        <f t="shared" si="11"/>
        <v>269.42549809206497</v>
      </c>
      <c r="AQ32" s="244">
        <f t="shared" si="12"/>
        <v>269.42549809206497</v>
      </c>
      <c r="AS32" s="44">
        <v>156</v>
      </c>
      <c r="AT32" s="44">
        <v>55</v>
      </c>
      <c r="AU32" s="44">
        <v>52</v>
      </c>
      <c r="AV32" s="100">
        <v>49</v>
      </c>
      <c r="AY32" s="8">
        <f t="shared" si="13"/>
        <v>318.42549809206497</v>
      </c>
      <c r="AZ32" s="248">
        <f t="shared" si="14"/>
        <v>82.68369447432417</v>
      </c>
      <c r="BA32" s="248">
        <f t="shared" si="21"/>
        <v>235.7418036177408</v>
      </c>
      <c r="BB32" s="8"/>
      <c r="BC32" s="246"/>
      <c r="BD32" s="31">
        <f t="shared" si="15"/>
        <v>49</v>
      </c>
      <c r="BE32" s="31">
        <f t="shared" si="16"/>
        <v>186.7418036177408</v>
      </c>
      <c r="BF32" s="88">
        <v>41.670779542567686</v>
      </c>
      <c r="BG32" s="88">
        <f t="shared" si="30"/>
        <v>145.07102407517311</v>
      </c>
      <c r="BI32" s="103"/>
      <c r="BJ32" s="30"/>
      <c r="BP32" s="3"/>
      <c r="BQ32" s="2"/>
      <c r="BS32" s="69"/>
      <c r="BT32" s="69"/>
      <c r="BU32" s="69"/>
      <c r="BV32" s="69"/>
      <c r="BW32" s="69"/>
      <c r="BX32" s="69"/>
      <c r="BY32" s="2"/>
      <c r="BZ32" s="2"/>
      <c r="CD32" s="4"/>
    </row>
    <row r="33" spans="1:82">
      <c r="A33">
        <f t="shared" si="22"/>
        <v>1869</v>
      </c>
      <c r="B33" s="55">
        <v>35.200000000000003</v>
      </c>
      <c r="C33" s="55">
        <v>171.2</v>
      </c>
      <c r="D33" s="55"/>
      <c r="E33" s="55">
        <f t="shared" si="0"/>
        <v>171.2</v>
      </c>
      <c r="F33" s="55">
        <f t="shared" si="1"/>
        <v>206.39999999999998</v>
      </c>
      <c r="G33" s="55">
        <f t="shared" si="34"/>
        <v>6.3343999999999996</v>
      </c>
      <c r="H33" s="55">
        <v>21.2</v>
      </c>
      <c r="I33" s="55">
        <v>1.4</v>
      </c>
      <c r="J33" s="239">
        <f t="shared" si="24"/>
        <v>22.599999999999998</v>
      </c>
      <c r="K33" s="237">
        <v>26.975000000000001</v>
      </c>
      <c r="L33" s="55">
        <f>Salaries!G33</f>
        <v>13.6</v>
      </c>
      <c r="M33" s="235">
        <f t="shared" si="36"/>
        <v>41.581745980765255</v>
      </c>
      <c r="N33" s="55">
        <f t="shared" si="33"/>
        <v>180.87142857142859</v>
      </c>
      <c r="O33" s="235">
        <f t="shared" si="35"/>
        <v>42.725951734234457</v>
      </c>
      <c r="P33" s="55">
        <f t="shared" si="25"/>
        <v>40.441339987604898</v>
      </c>
      <c r="Q33" s="55">
        <v>37</v>
      </c>
      <c r="R33" s="55">
        <v>3.9</v>
      </c>
      <c r="S33" s="55">
        <f t="shared" si="31"/>
        <v>40.9</v>
      </c>
      <c r="T33" s="55"/>
      <c r="U33" s="235">
        <f t="shared" si="37"/>
        <v>61.93340105083653</v>
      </c>
      <c r="V33" s="235">
        <f t="shared" si="38"/>
        <v>63.006505626989366</v>
      </c>
      <c r="W33" s="55">
        <f t="shared" si="32"/>
        <v>59.637466506108552</v>
      </c>
      <c r="X33" s="51">
        <v>0.495</v>
      </c>
      <c r="Y33" s="51">
        <v>0.33</v>
      </c>
      <c r="Z33" s="51">
        <f t="shared" si="39"/>
        <v>0.52</v>
      </c>
      <c r="AA33" s="51">
        <f t="shared" si="8"/>
        <v>0.52</v>
      </c>
      <c r="AB33" s="55">
        <f t="shared" si="17"/>
        <v>84.744</v>
      </c>
      <c r="AC33" s="55">
        <f t="shared" si="18"/>
        <v>56.496000000000002</v>
      </c>
      <c r="AD33" s="55">
        <f t="shared" si="19"/>
        <v>89.024000000000001</v>
      </c>
      <c r="AE33" s="55">
        <f t="shared" si="20"/>
        <v>89.024000000000001</v>
      </c>
      <c r="AF33" s="55">
        <v>0.5</v>
      </c>
      <c r="AG33" s="55">
        <v>0.4</v>
      </c>
      <c r="AH33" s="55">
        <f t="shared" si="27"/>
        <v>0.9</v>
      </c>
      <c r="AI33" s="55">
        <v>33.700000000000003</v>
      </c>
      <c r="AJ33" s="55">
        <v>26</v>
      </c>
      <c r="AK33" s="236">
        <v>19.29</v>
      </c>
      <c r="AL33" s="236">
        <f t="shared" si="10"/>
        <v>19.29</v>
      </c>
      <c r="AM33" s="236">
        <f t="shared" si="28"/>
        <v>6.7100000000000009</v>
      </c>
      <c r="AN33" s="55">
        <f t="shared" si="29"/>
        <v>282.70959999999997</v>
      </c>
      <c r="AO33" s="55"/>
      <c r="AP33" s="244">
        <f t="shared" si="11"/>
        <v>294.73706650610859</v>
      </c>
      <c r="AQ33" s="244">
        <f t="shared" si="12"/>
        <v>294.73706650610859</v>
      </c>
      <c r="AS33" s="44">
        <v>140</v>
      </c>
      <c r="AT33" s="44">
        <v>53</v>
      </c>
      <c r="AU33" s="44">
        <v>53</v>
      </c>
      <c r="AV33" s="100">
        <v>34</v>
      </c>
      <c r="AY33" s="8">
        <f t="shared" si="13"/>
        <v>328.73706650610859</v>
      </c>
      <c r="AZ33" s="248">
        <f t="shared" si="14"/>
        <v>90.451533837091489</v>
      </c>
      <c r="BA33" s="248">
        <f t="shared" si="21"/>
        <v>238.2855326690171</v>
      </c>
      <c r="BB33" s="8"/>
      <c r="BC33" s="246"/>
      <c r="BD33" s="31">
        <f t="shared" si="15"/>
        <v>34</v>
      </c>
      <c r="BE33" s="31">
        <f t="shared" si="16"/>
        <v>204.2855326690171</v>
      </c>
      <c r="BF33" s="88">
        <v>42.070148289300718</v>
      </c>
      <c r="BG33" s="88">
        <f t="shared" si="30"/>
        <v>162.2153843797164</v>
      </c>
      <c r="BI33" s="103"/>
      <c r="BJ33" s="30"/>
      <c r="BP33" s="3"/>
      <c r="BQ33" s="2"/>
      <c r="BS33" s="69"/>
      <c r="BT33" s="69"/>
      <c r="BU33" s="69"/>
      <c r="BV33" s="69"/>
      <c r="BW33" s="69"/>
      <c r="BX33" s="69"/>
      <c r="BY33" s="2"/>
      <c r="BZ33" s="2"/>
      <c r="CD33" s="4"/>
    </row>
    <row r="34" spans="1:82">
      <c r="A34">
        <f t="shared" si="22"/>
        <v>1870</v>
      </c>
      <c r="B34" s="55">
        <v>37.299999999999997</v>
      </c>
      <c r="C34" s="55">
        <v>192.1</v>
      </c>
      <c r="D34" s="55"/>
      <c r="E34" s="55">
        <f t="shared" si="0"/>
        <v>192.1</v>
      </c>
      <c r="F34" s="55">
        <f t="shared" si="1"/>
        <v>229.39999999999998</v>
      </c>
      <c r="G34" s="55">
        <f t="shared" si="34"/>
        <v>7.1076999999999995</v>
      </c>
      <c r="H34" s="55">
        <v>21.1</v>
      </c>
      <c r="I34" s="55">
        <v>1.5</v>
      </c>
      <c r="J34" s="239">
        <f t="shared" si="24"/>
        <v>22.6</v>
      </c>
      <c r="K34" s="237">
        <v>26.875</v>
      </c>
      <c r="L34" s="55">
        <f>Salaries!G34</f>
        <v>14.1</v>
      </c>
      <c r="M34" s="55">
        <v>42</v>
      </c>
      <c r="N34" s="55">
        <f t="shared" si="33"/>
        <v>194.78571428571428</v>
      </c>
      <c r="O34" s="235">
        <f t="shared" si="35"/>
        <v>43.061439045627104</v>
      </c>
      <c r="P34" s="55">
        <f t="shared" si="25"/>
        <v>42.467705966010101</v>
      </c>
      <c r="Q34" s="55">
        <v>38</v>
      </c>
      <c r="R34" s="55">
        <v>4</v>
      </c>
      <c r="S34" s="55">
        <f t="shared" si="31"/>
        <v>42</v>
      </c>
      <c r="T34" s="55"/>
      <c r="U34" s="239">
        <f>'Intermediate incomes'!E8+'Intermediate incomes'!E11</f>
        <v>62.200175683684691</v>
      </c>
      <c r="V34" s="55">
        <f>U34*N34/C34</f>
        <v>63.069784743588961</v>
      </c>
      <c r="W34" s="55">
        <f t="shared" si="32"/>
        <v>62.200175683684691</v>
      </c>
      <c r="X34" s="51">
        <v>0.49</v>
      </c>
      <c r="Y34" s="51">
        <v>0.33</v>
      </c>
      <c r="Z34" s="51">
        <f t="shared" si="39"/>
        <v>0.52</v>
      </c>
      <c r="AA34" s="51">
        <f t="shared" si="8"/>
        <v>0.52</v>
      </c>
      <c r="AB34" s="55">
        <f t="shared" si="17"/>
        <v>94.128999999999991</v>
      </c>
      <c r="AC34" s="55">
        <f t="shared" si="18"/>
        <v>63.393000000000001</v>
      </c>
      <c r="AD34" s="55">
        <f t="shared" si="19"/>
        <v>99.891999999999996</v>
      </c>
      <c r="AE34" s="55">
        <f t="shared" si="20"/>
        <v>99.891999999999996</v>
      </c>
      <c r="AF34" s="55">
        <v>0.5</v>
      </c>
      <c r="AG34" s="55">
        <v>0.5</v>
      </c>
      <c r="AH34" s="55">
        <f t="shared" si="27"/>
        <v>1</v>
      </c>
      <c r="AI34" s="55">
        <v>35.9</v>
      </c>
      <c r="AJ34" s="55">
        <v>27</v>
      </c>
      <c r="AK34" s="236">
        <v>20.589999999999996</v>
      </c>
      <c r="AL34" s="236">
        <f t="shared" si="10"/>
        <v>20.589999999999996</v>
      </c>
      <c r="AM34" s="236">
        <f t="shared" si="28"/>
        <v>6.4100000000000037</v>
      </c>
      <c r="AN34" s="55">
        <f t="shared" si="29"/>
        <v>313.82130000000001</v>
      </c>
      <c r="AO34" s="55"/>
      <c r="AP34" s="244">
        <f t="shared" si="11"/>
        <v>327.61147568368466</v>
      </c>
      <c r="AQ34" s="244">
        <f t="shared" si="12"/>
        <v>327.61147568368466</v>
      </c>
      <c r="AS34" s="44">
        <v>156</v>
      </c>
      <c r="AT34" s="44">
        <v>57</v>
      </c>
      <c r="AU34" s="44">
        <v>53</v>
      </c>
      <c r="AV34" s="100">
        <v>46</v>
      </c>
      <c r="AY34" s="8">
        <f t="shared" si="13"/>
        <v>373.61147568368466</v>
      </c>
      <c r="AZ34" s="248">
        <f t="shared" si="14"/>
        <v>100.54032507515689</v>
      </c>
      <c r="BA34" s="248">
        <f t="shared" si="21"/>
        <v>273.07115060852777</v>
      </c>
      <c r="BB34" s="8"/>
      <c r="BC34" s="246"/>
      <c r="BD34" s="31">
        <f t="shared" si="15"/>
        <v>46</v>
      </c>
      <c r="BE34" s="31">
        <f t="shared" si="16"/>
        <v>227.0711506085278</v>
      </c>
      <c r="BF34" s="88">
        <v>43.153504929409607</v>
      </c>
      <c r="BG34" s="88">
        <f t="shared" si="30"/>
        <v>183.91764567911815</v>
      </c>
      <c r="BI34" s="103"/>
      <c r="BJ34" s="30"/>
      <c r="BP34" s="3"/>
      <c r="BQ34" s="2"/>
      <c r="BS34" s="69"/>
      <c r="BT34" s="69"/>
      <c r="BU34" s="69"/>
      <c r="BV34" s="69"/>
      <c r="BW34" s="69"/>
      <c r="BX34" s="69"/>
      <c r="BY34" s="2"/>
      <c r="BZ34" s="2"/>
      <c r="CD34" s="4"/>
    </row>
    <row r="35" spans="1:82">
      <c r="A35">
        <f t="shared" si="22"/>
        <v>1871</v>
      </c>
      <c r="B35" s="55">
        <v>38.1</v>
      </c>
      <c r="C35" s="55">
        <v>221.4</v>
      </c>
      <c r="D35" s="55"/>
      <c r="E35" s="55">
        <f t="shared" si="0"/>
        <v>221.4</v>
      </c>
      <c r="F35" s="55">
        <f t="shared" si="1"/>
        <v>259.5</v>
      </c>
      <c r="G35" s="55">
        <f t="shared" si="34"/>
        <v>8.1918000000000006</v>
      </c>
      <c r="H35" s="55">
        <v>20.9</v>
      </c>
      <c r="I35" s="55">
        <v>1.6</v>
      </c>
      <c r="J35" s="239">
        <f t="shared" si="24"/>
        <v>22.5</v>
      </c>
      <c r="K35" s="237">
        <v>26.8</v>
      </c>
      <c r="L35" s="55">
        <f>Salaries!G35</f>
        <v>14.4</v>
      </c>
      <c r="M35" s="235">
        <f>M34*(M$44/M$34)^0.1</f>
        <v>42.564593004345959</v>
      </c>
      <c r="N35" s="55">
        <f t="shared" si="33"/>
        <v>209.84285714285716</v>
      </c>
      <c r="O35" s="235">
        <f t="shared" si="35"/>
        <v>43.399560628031558</v>
      </c>
      <c r="P35" s="55">
        <f t="shared" si="25"/>
        <v>45.789801253538911</v>
      </c>
      <c r="Q35" s="55">
        <v>42</v>
      </c>
      <c r="R35" s="55">
        <v>4.0999999999999996</v>
      </c>
      <c r="S35" s="55">
        <f t="shared" si="31"/>
        <v>46.1</v>
      </c>
      <c r="T35" s="55"/>
      <c r="U35" s="235">
        <f>U34*($U$44/$U$34)^(1/(42-32))</f>
        <v>62.57009923649197</v>
      </c>
      <c r="V35" s="235">
        <f>V34*($V$44/$V$34)^(1/(42-32))</f>
        <v>63.164800853709579</v>
      </c>
      <c r="W35" s="55">
        <f t="shared" si="32"/>
        <v>66.643616558703187</v>
      </c>
      <c r="X35" s="51">
        <v>0.46349999999999997</v>
      </c>
      <c r="Y35" s="51">
        <v>0.33</v>
      </c>
      <c r="Z35" s="51">
        <f t="shared" si="39"/>
        <v>0.52</v>
      </c>
      <c r="AA35" s="51">
        <f t="shared" si="8"/>
        <v>0.52</v>
      </c>
      <c r="AB35" s="55">
        <f t="shared" si="17"/>
        <v>102.6189</v>
      </c>
      <c r="AC35" s="55">
        <f t="shared" si="18"/>
        <v>73.062000000000012</v>
      </c>
      <c r="AD35" s="55">
        <f t="shared" si="19"/>
        <v>115.128</v>
      </c>
      <c r="AE35" s="55">
        <f t="shared" si="20"/>
        <v>115.128</v>
      </c>
      <c r="AF35" s="55">
        <v>0.7</v>
      </c>
      <c r="AG35" s="55">
        <v>0.6</v>
      </c>
      <c r="AH35" s="55">
        <f t="shared" si="27"/>
        <v>1.2999999999999998</v>
      </c>
      <c r="AI35" s="55">
        <v>40.1</v>
      </c>
      <c r="AJ35" s="55">
        <v>29</v>
      </c>
      <c r="AK35" s="236">
        <v>21.94</v>
      </c>
      <c r="AL35" s="236">
        <f t="shared" si="10"/>
        <v>21.94</v>
      </c>
      <c r="AM35" s="236">
        <f t="shared" si="28"/>
        <v>7.0599999999999987</v>
      </c>
      <c r="AN35" s="55">
        <f t="shared" si="29"/>
        <v>353.32709999999997</v>
      </c>
      <c r="AO35" s="55"/>
      <c r="AP35" s="244">
        <f t="shared" si="11"/>
        <v>366.81071655870318</v>
      </c>
      <c r="AQ35" s="244">
        <f t="shared" si="12"/>
        <v>366.81071655870318</v>
      </c>
      <c r="AS35" s="44">
        <v>159</v>
      </c>
      <c r="AT35" s="44">
        <v>56</v>
      </c>
      <c r="AU35" s="44">
        <v>54</v>
      </c>
      <c r="AV35" s="100">
        <v>49</v>
      </c>
      <c r="AY35" s="8">
        <f t="shared" si="13"/>
        <v>415.81071655870318</v>
      </c>
      <c r="AZ35" s="248">
        <f t="shared" si="14"/>
        <v>112.57013694926519</v>
      </c>
      <c r="BA35" s="248">
        <f t="shared" si="21"/>
        <v>303.24057960943799</v>
      </c>
      <c r="BB35" s="8"/>
      <c r="BC35" s="246"/>
      <c r="BD35" s="31">
        <f t="shared" si="15"/>
        <v>49</v>
      </c>
      <c r="BE35" s="31">
        <f t="shared" si="16"/>
        <v>254.24057960943799</v>
      </c>
      <c r="BF35" s="88">
        <v>44.728349818744022</v>
      </c>
      <c r="BG35" s="88">
        <f t="shared" si="30"/>
        <v>209.51222979069397</v>
      </c>
      <c r="BI35" s="103"/>
      <c r="BJ35" s="30"/>
      <c r="BP35" s="3"/>
      <c r="BQ35" s="2"/>
      <c r="BS35" s="69"/>
      <c r="BT35" s="69"/>
      <c r="BU35" s="69"/>
      <c r="BV35" s="69"/>
      <c r="BW35" s="69"/>
      <c r="BX35" s="69"/>
      <c r="BY35" s="2"/>
      <c r="BZ35" s="2"/>
      <c r="CD35" s="4"/>
    </row>
    <row r="36" spans="1:82">
      <c r="A36">
        <f t="shared" si="22"/>
        <v>1872</v>
      </c>
      <c r="B36" s="55">
        <v>39.799999999999997</v>
      </c>
      <c r="C36" s="55">
        <v>234.9</v>
      </c>
      <c r="D36" s="55"/>
      <c r="E36" s="55">
        <f t="shared" si="0"/>
        <v>234.9</v>
      </c>
      <c r="F36" s="55">
        <f t="shared" si="1"/>
        <v>274.7</v>
      </c>
      <c r="G36" s="55">
        <f t="shared" si="34"/>
        <v>8.6913</v>
      </c>
      <c r="H36" s="55">
        <v>20.8</v>
      </c>
      <c r="I36" s="55">
        <v>1.8</v>
      </c>
      <c r="J36" s="239">
        <f t="shared" si="24"/>
        <v>22.6</v>
      </c>
      <c r="K36" s="237">
        <v>26.8</v>
      </c>
      <c r="L36" s="55">
        <f>Salaries!G36</f>
        <v>15.7</v>
      </c>
      <c r="M36" s="235">
        <f t="shared" ref="M36:M43" si="40">M35*(M$44/M$34)^0.1</f>
        <v>43.136775657752779</v>
      </c>
      <c r="N36" s="55">
        <f t="shared" si="33"/>
        <v>222.85714285714286</v>
      </c>
      <c r="O36" s="235">
        <f t="shared" si="35"/>
        <v>43.740337165937305</v>
      </c>
      <c r="P36" s="55">
        <f t="shared" si="25"/>
        <v>46.103997693558149</v>
      </c>
      <c r="Q36" s="55">
        <v>42</v>
      </c>
      <c r="R36" s="55">
        <v>4.2</v>
      </c>
      <c r="S36" s="55">
        <f t="shared" si="31"/>
        <v>46.2</v>
      </c>
      <c r="T36" s="55"/>
      <c r="U36" s="235">
        <f t="shared" ref="U36:U43" si="41">U35*($U$44/$U$34)^(1/(42-32))</f>
        <v>62.942222838309043</v>
      </c>
      <c r="V36" s="235">
        <f t="shared" ref="V36:V43" si="42">V35*($V$44/$V$34)^(1/(42-32))</f>
        <v>63.259960107828846</v>
      </c>
      <c r="W36" s="55">
        <f t="shared" si="32"/>
        <v>66.678431029040368</v>
      </c>
      <c r="X36" s="51">
        <v>0.437</v>
      </c>
      <c r="Y36" s="51">
        <v>0.33</v>
      </c>
      <c r="Z36" s="51">
        <f t="shared" si="39"/>
        <v>0.52</v>
      </c>
      <c r="AA36" s="51">
        <f t="shared" si="8"/>
        <v>0.52</v>
      </c>
      <c r="AB36" s="55">
        <f t="shared" si="17"/>
        <v>102.65130000000001</v>
      </c>
      <c r="AC36" s="55">
        <f t="shared" si="18"/>
        <v>77.51700000000001</v>
      </c>
      <c r="AD36" s="55">
        <f t="shared" si="19"/>
        <v>122.14800000000001</v>
      </c>
      <c r="AE36" s="55">
        <f t="shared" si="20"/>
        <v>122.14800000000001</v>
      </c>
      <c r="AF36" s="55">
        <v>0.8</v>
      </c>
      <c r="AG36" s="55">
        <v>0.7</v>
      </c>
      <c r="AH36" s="55">
        <f t="shared" si="27"/>
        <v>1.5</v>
      </c>
      <c r="AI36" s="55">
        <v>45</v>
      </c>
      <c r="AJ36" s="55">
        <v>32</v>
      </c>
      <c r="AK36" s="236">
        <v>25.900000000000002</v>
      </c>
      <c r="AL36" s="236">
        <f t="shared" si="10"/>
        <v>25.900000000000002</v>
      </c>
      <c r="AM36" s="236">
        <f t="shared" si="28"/>
        <v>6.0999999999999979</v>
      </c>
      <c r="AN36" s="55">
        <f t="shared" si="29"/>
        <v>365.06</v>
      </c>
      <c r="AO36" s="55"/>
      <c r="AP36" s="244">
        <f t="shared" si="11"/>
        <v>379.43843102904032</v>
      </c>
      <c r="AQ36" s="244">
        <f t="shared" si="12"/>
        <v>379.43843102904032</v>
      </c>
      <c r="AS36" s="44">
        <v>161</v>
      </c>
      <c r="AT36" s="44">
        <v>62</v>
      </c>
      <c r="AU36" s="44">
        <v>55</v>
      </c>
      <c r="AV36" s="100">
        <v>44</v>
      </c>
      <c r="AY36" s="8">
        <f t="shared" si="13"/>
        <v>423.43843102904032</v>
      </c>
      <c r="AZ36" s="248">
        <f t="shared" si="14"/>
        <v>116.44544234006224</v>
      </c>
      <c r="BA36" s="248">
        <f t="shared" si="21"/>
        <v>306.99298868897807</v>
      </c>
      <c r="BB36" s="8"/>
      <c r="BC36" s="246"/>
      <c r="BD36" s="31">
        <f t="shared" si="15"/>
        <v>44</v>
      </c>
      <c r="BE36" s="31">
        <f t="shared" si="16"/>
        <v>262.99298868897807</v>
      </c>
      <c r="BF36" s="88">
        <v>47.456446414677757</v>
      </c>
      <c r="BG36" s="88">
        <f t="shared" si="30"/>
        <v>215.5365422743003</v>
      </c>
      <c r="BI36" s="103"/>
      <c r="BJ36" s="30"/>
      <c r="BP36" s="3"/>
      <c r="BQ36" s="2"/>
      <c r="BS36" s="69"/>
      <c r="BT36" s="69"/>
      <c r="BU36" s="69"/>
      <c r="BV36" s="69"/>
      <c r="BW36" s="69"/>
      <c r="BX36" s="69"/>
      <c r="BY36" s="2"/>
      <c r="BZ36" s="2"/>
      <c r="CD36" s="4"/>
    </row>
    <row r="37" spans="1:82">
      <c r="A37">
        <f t="shared" si="22"/>
        <v>1873</v>
      </c>
      <c r="B37" s="55">
        <v>41.1</v>
      </c>
      <c r="C37" s="55">
        <v>247.9</v>
      </c>
      <c r="D37" s="55"/>
      <c r="E37" s="55">
        <f t="shared" si="0"/>
        <v>247.9</v>
      </c>
      <c r="F37" s="55">
        <f t="shared" si="1"/>
        <v>289</v>
      </c>
      <c r="G37" s="55">
        <f t="shared" si="34"/>
        <v>9.1722999999999999</v>
      </c>
      <c r="H37" s="55">
        <v>20.6</v>
      </c>
      <c r="I37" s="55">
        <v>1.9</v>
      </c>
      <c r="J37" s="239">
        <f t="shared" si="24"/>
        <v>22.5</v>
      </c>
      <c r="K37" s="237">
        <v>26.724999999999998</v>
      </c>
      <c r="L37" s="55">
        <f>Salaries!G37</f>
        <v>16.3</v>
      </c>
      <c r="M37" s="235">
        <f t="shared" si="40"/>
        <v>43.716649985524398</v>
      </c>
      <c r="N37" s="55">
        <f t="shared" si="33"/>
        <v>232.32857142857142</v>
      </c>
      <c r="O37" s="235">
        <f t="shared" si="35"/>
        <v>44.08378950624995</v>
      </c>
      <c r="P37" s="55">
        <f t="shared" si="25"/>
        <v>47.038430750904226</v>
      </c>
      <c r="Q37" s="55">
        <v>43</v>
      </c>
      <c r="R37" s="55">
        <v>4.3</v>
      </c>
      <c r="S37" s="55">
        <f t="shared" si="31"/>
        <v>47.3</v>
      </c>
      <c r="T37" s="55"/>
      <c r="U37" s="235">
        <f t="shared" si="41"/>
        <v>63.31655957350322</v>
      </c>
      <c r="V37" s="235">
        <f t="shared" si="42"/>
        <v>63.35526272159656</v>
      </c>
      <c r="W37" s="55">
        <f t="shared" si="32"/>
        <v>67.601541782442666</v>
      </c>
      <c r="X37" s="51">
        <v>0.41049999999999998</v>
      </c>
      <c r="Y37" s="51">
        <v>0.33</v>
      </c>
      <c r="Z37" s="51">
        <f t="shared" si="39"/>
        <v>0.52</v>
      </c>
      <c r="AA37" s="51">
        <f t="shared" si="8"/>
        <v>0.52</v>
      </c>
      <c r="AB37" s="55">
        <f t="shared" ref="AB37:AB68" si="43">X37*C37</f>
        <v>101.76294999999999</v>
      </c>
      <c r="AC37" s="55">
        <f t="shared" si="18"/>
        <v>81.807000000000002</v>
      </c>
      <c r="AD37" s="55">
        <f t="shared" si="19"/>
        <v>128.90800000000002</v>
      </c>
      <c r="AE37" s="55">
        <f t="shared" si="20"/>
        <v>128.90800000000002</v>
      </c>
      <c r="AF37" s="55">
        <v>1.2</v>
      </c>
      <c r="AG37" s="55">
        <v>0.7</v>
      </c>
      <c r="AH37" s="55">
        <f t="shared" si="27"/>
        <v>1.9</v>
      </c>
      <c r="AI37" s="55">
        <v>52.5</v>
      </c>
      <c r="AJ37" s="55">
        <v>34</v>
      </c>
      <c r="AK37" s="236">
        <v>30.090000000000003</v>
      </c>
      <c r="AL37" s="236">
        <f t="shared" ref="AL37:AL68" si="44">AK37</f>
        <v>30.090000000000003</v>
      </c>
      <c r="AM37" s="236">
        <f t="shared" si="28"/>
        <v>3.9099999999999966</v>
      </c>
      <c r="AN37" s="55">
        <f t="shared" si="29"/>
        <v>373.49064999999996</v>
      </c>
      <c r="AO37" s="55"/>
      <c r="AP37" s="244">
        <f t="shared" ref="AP37:AP68" si="45">F37-G37-J37-L37+W37+AB37+AH37-AI37+AL37+AO37</f>
        <v>389.88219178244265</v>
      </c>
      <c r="AQ37" s="244">
        <f t="shared" ref="AQ37:AQ68" si="46">AP37-AO37</f>
        <v>389.88219178244265</v>
      </c>
      <c r="AS37" s="44">
        <v>172</v>
      </c>
      <c r="AT37" s="44">
        <v>61</v>
      </c>
      <c r="AU37" s="44">
        <v>56</v>
      </c>
      <c r="AV37" s="100">
        <v>55</v>
      </c>
      <c r="AY37" s="8">
        <f t="shared" ref="AY37:AY68" si="47">AP37+AV37</f>
        <v>444.88219178244265</v>
      </c>
      <c r="AZ37" s="248">
        <f t="shared" si="14"/>
        <v>119.65051657918337</v>
      </c>
      <c r="BA37" s="248">
        <f t="shared" si="21"/>
        <v>325.23167520325927</v>
      </c>
      <c r="BB37" s="8"/>
      <c r="BC37" s="246"/>
      <c r="BD37" s="31">
        <f t="shared" ref="BD37:BD68" si="48">AV37</f>
        <v>55</v>
      </c>
      <c r="BE37" s="31">
        <f t="shared" si="16"/>
        <v>270.23167520325927</v>
      </c>
      <c r="BF37" s="88">
        <v>50.007920794315659</v>
      </c>
      <c r="BG37" s="88">
        <f t="shared" si="30"/>
        <v>220.22375440894362</v>
      </c>
      <c r="BI37" s="103"/>
      <c r="BJ37" s="30"/>
      <c r="BP37" s="3"/>
      <c r="BQ37" s="2"/>
      <c r="BS37" s="69"/>
      <c r="BT37" s="69"/>
      <c r="BU37" s="69"/>
      <c r="BV37" s="69"/>
      <c r="BW37" s="69"/>
      <c r="BX37" s="69"/>
      <c r="BY37" s="2"/>
      <c r="BZ37" s="2"/>
      <c r="CD37" s="4"/>
    </row>
    <row r="38" spans="1:82">
      <c r="A38">
        <f t="shared" si="22"/>
        <v>1874</v>
      </c>
      <c r="B38" s="55">
        <v>41.7</v>
      </c>
      <c r="C38" s="55">
        <v>248</v>
      </c>
      <c r="D38" s="55"/>
      <c r="E38" s="55">
        <f t="shared" si="0"/>
        <v>248</v>
      </c>
      <c r="F38" s="55">
        <f t="shared" si="1"/>
        <v>289.7</v>
      </c>
      <c r="G38" s="55">
        <f t="shared" si="34"/>
        <v>9.1760000000000002</v>
      </c>
      <c r="H38" s="55">
        <v>20.5</v>
      </c>
      <c r="I38" s="55">
        <v>2.9</v>
      </c>
      <c r="J38" s="239">
        <f t="shared" si="24"/>
        <v>23.4</v>
      </c>
      <c r="K38" s="237">
        <v>27.000000000000004</v>
      </c>
      <c r="L38" s="55">
        <f>Salaries!G38</f>
        <v>16.8</v>
      </c>
      <c r="M38" s="235">
        <f t="shared" si="40"/>
        <v>44.304319384459347</v>
      </c>
      <c r="N38" s="55">
        <f t="shared" si="33"/>
        <v>238.87142857142859</v>
      </c>
      <c r="O38" s="235">
        <f t="shared" si="35"/>
        <v>44.429938659566545</v>
      </c>
      <c r="P38" s="55">
        <f t="shared" si="25"/>
        <v>46.127847325523305</v>
      </c>
      <c r="Q38" s="55">
        <v>41</v>
      </c>
      <c r="R38" s="55">
        <v>4.4000000000000004</v>
      </c>
      <c r="S38" s="55">
        <f t="shared" si="31"/>
        <v>45.4</v>
      </c>
      <c r="T38" s="55"/>
      <c r="U38" s="235">
        <f t="shared" si="41"/>
        <v>63.693122604258583</v>
      </c>
      <c r="V38" s="235">
        <f t="shared" si="42"/>
        <v>63.450708910987395</v>
      </c>
      <c r="W38" s="55">
        <f t="shared" si="32"/>
        <v>65.875504257804025</v>
      </c>
      <c r="X38" s="51">
        <v>0.38400000000000001</v>
      </c>
      <c r="Y38" s="51">
        <v>0.33</v>
      </c>
      <c r="Z38" s="51">
        <f t="shared" si="39"/>
        <v>0.52</v>
      </c>
      <c r="AA38" s="51">
        <f t="shared" si="8"/>
        <v>0.52</v>
      </c>
      <c r="AB38" s="55">
        <f t="shared" si="43"/>
        <v>95.231999999999999</v>
      </c>
      <c r="AC38" s="55">
        <f t="shared" si="18"/>
        <v>81.84</v>
      </c>
      <c r="AD38" s="55">
        <f t="shared" si="19"/>
        <v>128.96</v>
      </c>
      <c r="AE38" s="55">
        <f t="shared" si="20"/>
        <v>128.96</v>
      </c>
      <c r="AF38" s="55">
        <v>1.3</v>
      </c>
      <c r="AG38" s="55">
        <v>0.8</v>
      </c>
      <c r="AH38" s="55">
        <f t="shared" si="27"/>
        <v>2.1</v>
      </c>
      <c r="AI38" s="55">
        <v>57.5</v>
      </c>
      <c r="AJ38" s="55">
        <v>34</v>
      </c>
      <c r="AK38" s="236">
        <v>31.769999999999996</v>
      </c>
      <c r="AL38" s="236">
        <f t="shared" si="44"/>
        <v>31.769999999999996</v>
      </c>
      <c r="AM38" s="236">
        <f t="shared" si="28"/>
        <v>2.230000000000004</v>
      </c>
      <c r="AN38" s="55">
        <f t="shared" si="29"/>
        <v>359.55600000000004</v>
      </c>
      <c r="AO38" s="55"/>
      <c r="AP38" s="244">
        <f t="shared" si="45"/>
        <v>377.80150425780403</v>
      </c>
      <c r="AQ38" s="244">
        <f t="shared" si="46"/>
        <v>377.80150425780403</v>
      </c>
      <c r="AS38" s="44">
        <v>164</v>
      </c>
      <c r="AT38" s="44">
        <v>61</v>
      </c>
      <c r="AU38" s="44">
        <v>56</v>
      </c>
      <c r="AV38" s="100">
        <v>47</v>
      </c>
      <c r="AY38" s="8">
        <f t="shared" si="47"/>
        <v>424.80150425780403</v>
      </c>
      <c r="AZ38" s="248">
        <f t="shared" si="14"/>
        <v>115.94308768547984</v>
      </c>
      <c r="BA38" s="248">
        <f t="shared" si="21"/>
        <v>308.85841657232419</v>
      </c>
      <c r="BB38" s="8"/>
      <c r="BC38" s="246"/>
      <c r="BD38" s="31">
        <f t="shared" si="48"/>
        <v>47</v>
      </c>
      <c r="BE38" s="31">
        <f t="shared" si="16"/>
        <v>261.85841657232419</v>
      </c>
      <c r="BF38" s="88">
        <v>50.512379951309548</v>
      </c>
      <c r="BG38" s="88">
        <f t="shared" si="30"/>
        <v>211.34603662101463</v>
      </c>
      <c r="BI38" s="103"/>
      <c r="BJ38" s="30"/>
      <c r="BP38" s="3"/>
      <c r="BQ38" s="2"/>
      <c r="BS38" s="69"/>
      <c r="BT38" s="69"/>
      <c r="BU38" s="69"/>
      <c r="BV38" s="69"/>
      <c r="BW38" s="69"/>
      <c r="BX38" s="69"/>
      <c r="BY38" s="2"/>
      <c r="BZ38" s="2"/>
      <c r="CD38" s="4"/>
    </row>
    <row r="39" spans="1:82">
      <c r="A39">
        <f t="shared" si="22"/>
        <v>1875</v>
      </c>
      <c r="B39" s="55">
        <v>41.6</v>
      </c>
      <c r="C39" s="55">
        <v>244.5</v>
      </c>
      <c r="D39" s="55"/>
      <c r="E39" s="55">
        <f t="shared" si="0"/>
        <v>244.5</v>
      </c>
      <c r="F39" s="55">
        <f t="shared" si="1"/>
        <v>286.10000000000002</v>
      </c>
      <c r="G39" s="55">
        <f t="shared" si="34"/>
        <v>9.0465</v>
      </c>
      <c r="H39" s="55">
        <v>20.399999999999999</v>
      </c>
      <c r="I39" s="55">
        <v>3.1</v>
      </c>
      <c r="J39" s="239">
        <f t="shared" si="24"/>
        <v>23.5</v>
      </c>
      <c r="K39" s="237">
        <v>27.174999999999997</v>
      </c>
      <c r="L39" s="55">
        <f>Salaries!G39</f>
        <v>17.399999999999999</v>
      </c>
      <c r="M39" s="235">
        <f t="shared" si="40"/>
        <v>44.899888641287319</v>
      </c>
      <c r="N39" s="55">
        <f t="shared" si="33"/>
        <v>240.8</v>
      </c>
      <c r="O39" s="235">
        <f t="shared" si="35"/>
        <v>44.778805801460891</v>
      </c>
      <c r="P39" s="55">
        <f t="shared" si="25"/>
        <v>45.46685223611788</v>
      </c>
      <c r="Q39" s="55">
        <v>41</v>
      </c>
      <c r="R39" s="55">
        <v>4.5</v>
      </c>
      <c r="S39" s="55">
        <f t="shared" si="31"/>
        <v>45.5</v>
      </c>
      <c r="T39" s="55"/>
      <c r="U39" s="235">
        <f t="shared" si="41"/>
        <v>64.071925171038757</v>
      </c>
      <c r="V39" s="235">
        <f t="shared" si="42"/>
        <v>63.546298892301394</v>
      </c>
      <c r="W39" s="55">
        <f t="shared" si="32"/>
        <v>64.522716275613334</v>
      </c>
      <c r="X39" s="51">
        <v>0.35749999999999998</v>
      </c>
      <c r="Y39" s="51">
        <v>0.33</v>
      </c>
      <c r="Z39" s="51">
        <f t="shared" si="39"/>
        <v>0.52</v>
      </c>
      <c r="AA39" s="51">
        <f t="shared" si="8"/>
        <v>0.52</v>
      </c>
      <c r="AB39" s="55">
        <f t="shared" si="43"/>
        <v>87.408749999999998</v>
      </c>
      <c r="AC39" s="55">
        <f t="shared" si="18"/>
        <v>80.685000000000002</v>
      </c>
      <c r="AD39" s="55">
        <f t="shared" si="19"/>
        <v>127.14</v>
      </c>
      <c r="AE39" s="55">
        <f t="shared" si="20"/>
        <v>127.14</v>
      </c>
      <c r="AF39" s="55">
        <v>1.5</v>
      </c>
      <c r="AG39" s="55">
        <v>0.8</v>
      </c>
      <c r="AH39" s="55">
        <f t="shared" si="27"/>
        <v>2.2999999999999998</v>
      </c>
      <c r="AI39" s="55">
        <v>58.7</v>
      </c>
      <c r="AJ39" s="55">
        <v>34</v>
      </c>
      <c r="AK39" s="236">
        <v>30.659999999999997</v>
      </c>
      <c r="AL39" s="236">
        <f t="shared" si="44"/>
        <v>30.659999999999997</v>
      </c>
      <c r="AM39" s="236">
        <f t="shared" si="28"/>
        <v>3.3400000000000034</v>
      </c>
      <c r="AN39" s="55">
        <f t="shared" si="29"/>
        <v>346.66225000000003</v>
      </c>
      <c r="AO39" s="55"/>
      <c r="AP39" s="244">
        <f t="shared" si="45"/>
        <v>362.34496627561339</v>
      </c>
      <c r="AQ39" s="244">
        <f t="shared" si="46"/>
        <v>362.34496627561339</v>
      </c>
      <c r="AS39" s="44">
        <v>163</v>
      </c>
      <c r="AT39" s="44">
        <v>62</v>
      </c>
      <c r="AU39" s="44">
        <v>57</v>
      </c>
      <c r="AV39" s="100">
        <v>44</v>
      </c>
      <c r="AY39" s="8">
        <f t="shared" si="47"/>
        <v>406.34496627561339</v>
      </c>
      <c r="AZ39" s="248">
        <f t="shared" si="14"/>
        <v>111.19964776164039</v>
      </c>
      <c r="BA39" s="248">
        <f t="shared" si="21"/>
        <v>295.145318513973</v>
      </c>
      <c r="BB39" s="8"/>
      <c r="BC39" s="246"/>
      <c r="BD39" s="31">
        <f t="shared" si="48"/>
        <v>44</v>
      </c>
      <c r="BE39" s="31">
        <f t="shared" si="16"/>
        <v>251.145318513973</v>
      </c>
      <c r="BF39" s="88">
        <v>50.810282678838334</v>
      </c>
      <c r="BG39" s="88">
        <f t="shared" si="30"/>
        <v>200.33503583513465</v>
      </c>
      <c r="BI39" s="103"/>
      <c r="BJ39" s="30"/>
      <c r="BP39" s="3"/>
      <c r="BQ39" s="2"/>
      <c r="BS39" s="69"/>
      <c r="BT39" s="69"/>
      <c r="BU39" s="69"/>
      <c r="BV39" s="69"/>
      <c r="BW39" s="69"/>
      <c r="BX39" s="69"/>
      <c r="BY39" s="2"/>
      <c r="BZ39" s="2"/>
      <c r="CD39" s="4"/>
    </row>
    <row r="40" spans="1:82">
      <c r="A40">
        <f t="shared" si="22"/>
        <v>1876</v>
      </c>
      <c r="B40" s="55">
        <v>40.200000000000003</v>
      </c>
      <c r="C40" s="55">
        <v>237.5</v>
      </c>
      <c r="D40" s="55"/>
      <c r="E40" s="55">
        <f t="shared" si="0"/>
        <v>237.5</v>
      </c>
      <c r="F40" s="55">
        <f t="shared" si="1"/>
        <v>277.7</v>
      </c>
      <c r="G40" s="55">
        <f t="shared" si="34"/>
        <v>8.7874999999999996</v>
      </c>
      <c r="H40" s="55">
        <v>20.3</v>
      </c>
      <c r="I40" s="55">
        <v>3.7</v>
      </c>
      <c r="J40" s="239">
        <f t="shared" si="24"/>
        <v>24</v>
      </c>
      <c r="K40" s="237">
        <v>27.349999999999998</v>
      </c>
      <c r="L40" s="55">
        <f>Salaries!G40</f>
        <v>18.100000000000001</v>
      </c>
      <c r="M40" s="235">
        <f t="shared" si="40"/>
        <v>45.503463951353588</v>
      </c>
      <c r="N40" s="55">
        <f t="shared" si="33"/>
        <v>241.71428571428572</v>
      </c>
      <c r="O40" s="235">
        <f t="shared" si="35"/>
        <v>45.130412273778944</v>
      </c>
      <c r="P40" s="55">
        <f t="shared" si="25"/>
        <v>44.343564069242014</v>
      </c>
      <c r="Q40" s="55">
        <v>40</v>
      </c>
      <c r="R40" s="55">
        <v>4.5999999999999996</v>
      </c>
      <c r="S40" s="55">
        <f t="shared" si="31"/>
        <v>44.6</v>
      </c>
      <c r="T40" s="55"/>
      <c r="U40" s="235">
        <f t="shared" si="41"/>
        <v>64.452980593052459</v>
      </c>
      <c r="V40" s="235">
        <f t="shared" si="42"/>
        <v>63.642032882164457</v>
      </c>
      <c r="W40" s="55">
        <f t="shared" si="32"/>
        <v>62.532434791133809</v>
      </c>
      <c r="X40" s="51">
        <v>0.33099999999999996</v>
      </c>
      <c r="Y40" s="51">
        <v>0.33</v>
      </c>
      <c r="Z40" s="51">
        <f t="shared" si="39"/>
        <v>0.52</v>
      </c>
      <c r="AA40" s="51">
        <f t="shared" si="8"/>
        <v>0.52</v>
      </c>
      <c r="AB40" s="55">
        <f t="shared" si="43"/>
        <v>78.612499999999997</v>
      </c>
      <c r="AC40" s="55">
        <f t="shared" si="18"/>
        <v>78.375</v>
      </c>
      <c r="AD40" s="55">
        <f t="shared" si="19"/>
        <v>123.5</v>
      </c>
      <c r="AE40" s="55">
        <f t="shared" si="20"/>
        <v>123.5</v>
      </c>
      <c r="AF40" s="55">
        <v>1.8</v>
      </c>
      <c r="AG40" s="55">
        <v>0.9</v>
      </c>
      <c r="AH40" s="55">
        <f t="shared" si="27"/>
        <v>2.7</v>
      </c>
      <c r="AI40" s="55">
        <v>58.5</v>
      </c>
      <c r="AJ40" s="55">
        <v>35</v>
      </c>
      <c r="AK40" s="236">
        <v>29.43</v>
      </c>
      <c r="AL40" s="236">
        <f t="shared" si="44"/>
        <v>29.43</v>
      </c>
      <c r="AM40" s="236">
        <f t="shared" si="28"/>
        <v>5.57</v>
      </c>
      <c r="AN40" s="55">
        <f t="shared" si="29"/>
        <v>329.22500000000002</v>
      </c>
      <c r="AO40" s="55"/>
      <c r="AP40" s="244">
        <f t="shared" si="45"/>
        <v>341.58743479113377</v>
      </c>
      <c r="AQ40" s="244">
        <f t="shared" si="46"/>
        <v>341.58743479113377</v>
      </c>
      <c r="AS40" s="44">
        <v>161</v>
      </c>
      <c r="AT40" s="44">
        <v>61</v>
      </c>
      <c r="AU40" s="44">
        <v>57</v>
      </c>
      <c r="AV40" s="100">
        <v>43</v>
      </c>
      <c r="AY40" s="8">
        <f t="shared" si="47"/>
        <v>384.58743479113377</v>
      </c>
      <c r="AZ40" s="248">
        <f t="shared" si="14"/>
        <v>104.82939177823152</v>
      </c>
      <c r="BA40" s="248">
        <f t="shared" si="21"/>
        <v>279.75804301290225</v>
      </c>
      <c r="BB40" s="8"/>
      <c r="BC40" s="246"/>
      <c r="BD40" s="31">
        <f t="shared" si="48"/>
        <v>43</v>
      </c>
      <c r="BE40" s="31">
        <f t="shared" si="16"/>
        <v>236.75804301290222</v>
      </c>
      <c r="BF40" s="88">
        <v>51.534756601872033</v>
      </c>
      <c r="BG40" s="88">
        <f t="shared" si="30"/>
        <v>185.22328641103022</v>
      </c>
      <c r="BI40" s="103"/>
      <c r="BJ40" s="30"/>
      <c r="BP40" s="3"/>
      <c r="BQ40" s="2"/>
      <c r="BS40" s="69"/>
      <c r="BT40" s="69"/>
      <c r="BU40" s="69"/>
      <c r="BV40" s="69"/>
      <c r="BW40" s="69"/>
      <c r="BX40" s="69"/>
      <c r="BY40" s="2"/>
      <c r="BZ40" s="2"/>
      <c r="CD40" s="4"/>
    </row>
    <row r="41" spans="1:82">
      <c r="A41">
        <f t="shared" si="22"/>
        <v>1877</v>
      </c>
      <c r="B41" s="55">
        <v>39.4</v>
      </c>
      <c r="C41" s="55">
        <v>237.9</v>
      </c>
      <c r="D41" s="55"/>
      <c r="E41" s="55">
        <f t="shared" si="0"/>
        <v>237.9</v>
      </c>
      <c r="F41" s="55">
        <f t="shared" si="1"/>
        <v>277.3</v>
      </c>
      <c r="G41" s="55">
        <f t="shared" si="34"/>
        <v>8.8022999999999989</v>
      </c>
      <c r="H41" s="55">
        <v>20.100000000000001</v>
      </c>
      <c r="I41" s="55">
        <v>3.8</v>
      </c>
      <c r="J41" s="239">
        <f t="shared" si="24"/>
        <v>23.900000000000002</v>
      </c>
      <c r="K41" s="237">
        <v>27.550000000000004</v>
      </c>
      <c r="L41" s="55">
        <f>Salaries!G41</f>
        <v>18.7</v>
      </c>
      <c r="M41" s="235">
        <f t="shared" si="40"/>
        <v>46.115152937554605</v>
      </c>
      <c r="N41" s="55">
        <f t="shared" si="33"/>
        <v>244.31428571428569</v>
      </c>
      <c r="O41" s="235">
        <f t="shared" si="35"/>
        <v>45.484779585944402</v>
      </c>
      <c r="P41" s="55">
        <f t="shared" si="25"/>
        <v>44.290611299539954</v>
      </c>
      <c r="Q41" s="55">
        <v>40</v>
      </c>
      <c r="R41" s="55">
        <v>4.7</v>
      </c>
      <c r="S41" s="55">
        <f t="shared" si="31"/>
        <v>44.7</v>
      </c>
      <c r="T41" s="55"/>
      <c r="U41" s="235">
        <f t="shared" si="41"/>
        <v>64.836302268721852</v>
      </c>
      <c r="V41" s="235">
        <f t="shared" si="42"/>
        <v>63.737911097528844</v>
      </c>
      <c r="W41" s="55">
        <f t="shared" si="32"/>
        <v>62.064520728987723</v>
      </c>
      <c r="X41" s="51">
        <v>0.30449999999999999</v>
      </c>
      <c r="Y41" s="51">
        <v>0.33</v>
      </c>
      <c r="Z41" s="51">
        <f t="shared" si="39"/>
        <v>0.52</v>
      </c>
      <c r="AA41" s="51">
        <f t="shared" si="8"/>
        <v>0.52</v>
      </c>
      <c r="AB41" s="55">
        <f t="shared" si="43"/>
        <v>72.440550000000002</v>
      </c>
      <c r="AC41" s="55">
        <f t="shared" si="18"/>
        <v>78.507000000000005</v>
      </c>
      <c r="AD41" s="55">
        <f t="shared" si="19"/>
        <v>123.70800000000001</v>
      </c>
      <c r="AE41" s="55">
        <f t="shared" si="20"/>
        <v>123.70800000000001</v>
      </c>
      <c r="AF41" s="55">
        <v>2</v>
      </c>
      <c r="AG41" s="55">
        <v>1</v>
      </c>
      <c r="AH41" s="55">
        <f t="shared" si="27"/>
        <v>3</v>
      </c>
      <c r="AI41" s="55">
        <v>56.4</v>
      </c>
      <c r="AJ41" s="55">
        <v>34</v>
      </c>
      <c r="AK41" s="236">
        <v>28.46</v>
      </c>
      <c r="AL41" s="236">
        <f t="shared" si="44"/>
        <v>28.46</v>
      </c>
      <c r="AM41" s="236">
        <f t="shared" si="28"/>
        <v>5.5399999999999991</v>
      </c>
      <c r="AN41" s="55">
        <f t="shared" si="29"/>
        <v>323.63824999999997</v>
      </c>
      <c r="AO41" s="55"/>
      <c r="AP41" s="244">
        <f t="shared" si="45"/>
        <v>335.46277072898778</v>
      </c>
      <c r="AQ41" s="244">
        <f t="shared" si="46"/>
        <v>335.46277072898778</v>
      </c>
      <c r="AS41" s="44">
        <v>154</v>
      </c>
      <c r="AT41" s="44">
        <v>61</v>
      </c>
      <c r="AU41" s="44">
        <v>58</v>
      </c>
      <c r="AV41" s="100">
        <v>35</v>
      </c>
      <c r="AY41" s="8">
        <f t="shared" si="47"/>
        <v>370.46277072898778</v>
      </c>
      <c r="AZ41" s="248">
        <f t="shared" si="14"/>
        <v>102.94980036740191</v>
      </c>
      <c r="BA41" s="248">
        <f t="shared" si="21"/>
        <v>267.51297036158587</v>
      </c>
      <c r="BB41" s="8"/>
      <c r="BC41" s="246"/>
      <c r="BD41" s="31">
        <f t="shared" si="48"/>
        <v>35</v>
      </c>
      <c r="BE41" s="31">
        <f t="shared" si="16"/>
        <v>232.5129703615859</v>
      </c>
      <c r="BF41" s="88">
        <v>52.103528990299054</v>
      </c>
      <c r="BG41" s="88">
        <f t="shared" si="30"/>
        <v>180.40944137128682</v>
      </c>
      <c r="BI41" s="103"/>
      <c r="BJ41" s="30"/>
      <c r="BP41" s="3"/>
      <c r="BQ41" s="2"/>
      <c r="BS41" s="69"/>
      <c r="BT41" s="69"/>
      <c r="BU41" s="69"/>
      <c r="BV41" s="69"/>
      <c r="BW41" s="69"/>
      <c r="BX41" s="69"/>
      <c r="BY41" s="2"/>
      <c r="BZ41" s="2"/>
      <c r="CD41" s="4"/>
    </row>
    <row r="42" spans="1:82">
      <c r="A42">
        <f t="shared" si="22"/>
        <v>1878</v>
      </c>
      <c r="B42" s="55">
        <v>39</v>
      </c>
      <c r="C42" s="55">
        <v>234.9</v>
      </c>
      <c r="D42" s="55"/>
      <c r="E42" s="55">
        <f t="shared" si="0"/>
        <v>234.9</v>
      </c>
      <c r="F42" s="55">
        <f t="shared" si="1"/>
        <v>273.89999999999998</v>
      </c>
      <c r="G42" s="55">
        <f t="shared" si="34"/>
        <v>8.6913</v>
      </c>
      <c r="H42" s="55">
        <v>20.100000000000001</v>
      </c>
      <c r="I42" s="55">
        <v>4.4000000000000004</v>
      </c>
      <c r="J42" s="239">
        <f t="shared" si="24"/>
        <v>24.5</v>
      </c>
      <c r="K42" s="237">
        <v>27.9</v>
      </c>
      <c r="L42" s="55">
        <f>Salaries!G42</f>
        <v>19.100000000000001</v>
      </c>
      <c r="M42" s="235">
        <f t="shared" si="40"/>
        <v>46.735064669528107</v>
      </c>
      <c r="N42" s="55">
        <f t="shared" si="33"/>
        <v>248.7</v>
      </c>
      <c r="O42" s="235">
        <f t="shared" si="35"/>
        <v>45.841929416274539</v>
      </c>
      <c r="P42" s="55">
        <f t="shared" si="25"/>
        <v>43.298227663381141</v>
      </c>
      <c r="Q42" s="55">
        <v>40</v>
      </c>
      <c r="R42" s="55">
        <v>4.8</v>
      </c>
      <c r="S42" s="55">
        <f t="shared" si="31"/>
        <v>44.8</v>
      </c>
      <c r="T42" s="55"/>
      <c r="U42" s="235">
        <f t="shared" si="41"/>
        <v>65.22190367615363</v>
      </c>
      <c r="V42" s="235">
        <f t="shared" si="42"/>
        <v>63.833933755673662</v>
      </c>
      <c r="W42" s="55">
        <f t="shared" si="32"/>
        <v>60.291881942934239</v>
      </c>
      <c r="X42" s="51">
        <v>0.27800000000000002</v>
      </c>
      <c r="Y42" s="51">
        <v>0.33</v>
      </c>
      <c r="Z42" s="51">
        <f t="shared" si="39"/>
        <v>0.52</v>
      </c>
      <c r="AA42" s="51">
        <f t="shared" si="8"/>
        <v>0.52</v>
      </c>
      <c r="AB42" s="55">
        <f t="shared" si="43"/>
        <v>65.302200000000013</v>
      </c>
      <c r="AC42" s="55">
        <f t="shared" si="18"/>
        <v>77.51700000000001</v>
      </c>
      <c r="AD42" s="55">
        <f t="shared" si="19"/>
        <v>122.14800000000001</v>
      </c>
      <c r="AE42" s="55">
        <f t="shared" si="20"/>
        <v>122.14800000000001</v>
      </c>
      <c r="AF42" s="55">
        <v>1.9</v>
      </c>
      <c r="AG42" s="55">
        <v>1</v>
      </c>
      <c r="AH42" s="55">
        <f t="shared" si="27"/>
        <v>2.9</v>
      </c>
      <c r="AI42" s="55">
        <v>56</v>
      </c>
      <c r="AJ42" s="55">
        <v>33</v>
      </c>
      <c r="AK42" s="236">
        <v>27.939999999999998</v>
      </c>
      <c r="AL42" s="236">
        <f t="shared" si="44"/>
        <v>27.939999999999998</v>
      </c>
      <c r="AM42" s="236">
        <f t="shared" si="28"/>
        <v>5.0600000000000023</v>
      </c>
      <c r="AN42" s="55">
        <f t="shared" si="29"/>
        <v>311.61090000000002</v>
      </c>
      <c r="AO42" s="55"/>
      <c r="AP42" s="244">
        <f t="shared" si="45"/>
        <v>322.0427819429342</v>
      </c>
      <c r="AQ42" s="244">
        <f t="shared" si="46"/>
        <v>322.0427819429342</v>
      </c>
      <c r="AS42" s="44">
        <v>146</v>
      </c>
      <c r="AT42" s="44">
        <v>60</v>
      </c>
      <c r="AU42" s="44">
        <v>56</v>
      </c>
      <c r="AV42" s="100">
        <v>30</v>
      </c>
      <c r="AY42" s="8">
        <f t="shared" si="47"/>
        <v>352.0427819429342</v>
      </c>
      <c r="AZ42" s="248">
        <f t="shared" si="14"/>
        <v>98.831354784141809</v>
      </c>
      <c r="BA42" s="248">
        <f t="shared" si="21"/>
        <v>253.21142715879239</v>
      </c>
      <c r="BB42" s="8"/>
      <c r="BC42" s="246"/>
      <c r="BD42" s="31">
        <f t="shared" si="48"/>
        <v>30</v>
      </c>
      <c r="BE42" s="31">
        <f t="shared" si="16"/>
        <v>223.21142715879239</v>
      </c>
      <c r="BF42" s="88">
        <v>51.74103616079455</v>
      </c>
      <c r="BG42" s="88">
        <f t="shared" si="30"/>
        <v>171.47039099799784</v>
      </c>
      <c r="BI42" s="103"/>
      <c r="BJ42" s="30"/>
      <c r="BP42" s="3"/>
      <c r="BQ42" s="2"/>
      <c r="BS42" s="69"/>
      <c r="BT42" s="69"/>
      <c r="BU42" s="69"/>
      <c r="BV42" s="69"/>
      <c r="BW42" s="69"/>
      <c r="BX42" s="69"/>
      <c r="BY42" s="2"/>
      <c r="BZ42" s="2"/>
      <c r="CD42" s="4"/>
    </row>
    <row r="43" spans="1:82">
      <c r="A43">
        <f t="shared" si="22"/>
        <v>1879</v>
      </c>
      <c r="B43" s="55">
        <v>38.6</v>
      </c>
      <c r="C43" s="55">
        <v>241.3</v>
      </c>
      <c r="D43" s="55"/>
      <c r="E43" s="55">
        <f t="shared" si="0"/>
        <v>241.3</v>
      </c>
      <c r="F43" s="55">
        <f t="shared" si="1"/>
        <v>279.90000000000003</v>
      </c>
      <c r="G43" s="55">
        <f t="shared" si="34"/>
        <v>8.9281000000000006</v>
      </c>
      <c r="H43" s="55">
        <v>20</v>
      </c>
      <c r="I43" s="55">
        <v>4.5999999999999996</v>
      </c>
      <c r="J43" s="239">
        <f t="shared" si="24"/>
        <v>24.6</v>
      </c>
      <c r="K43" s="237">
        <v>28.075000000000003</v>
      </c>
      <c r="L43" s="55">
        <f>Salaries!G43</f>
        <v>19.100000000000001</v>
      </c>
      <c r="M43" s="235">
        <f t="shared" si="40"/>
        <v>47.363309683101235</v>
      </c>
      <c r="N43" s="55">
        <f t="shared" si="33"/>
        <v>253.57142857142858</v>
      </c>
      <c r="O43" s="235">
        <f t="shared" si="35"/>
        <v>46.201883613306372</v>
      </c>
      <c r="P43" s="55">
        <f t="shared" si="25"/>
        <v>43.965972738724389</v>
      </c>
      <c r="Q43" s="55">
        <v>40</v>
      </c>
      <c r="R43" s="55">
        <v>4.9000000000000004</v>
      </c>
      <c r="S43" s="55">
        <f t="shared" si="31"/>
        <v>44.9</v>
      </c>
      <c r="T43" s="55"/>
      <c r="U43" s="235">
        <f t="shared" si="41"/>
        <v>65.609798373612918</v>
      </c>
      <c r="V43" s="235">
        <f t="shared" si="42"/>
        <v>63.930101074205339</v>
      </c>
      <c r="W43" s="55">
        <f t="shared" si="32"/>
        <v>60.836244351797319</v>
      </c>
      <c r="X43" s="51">
        <v>0.2515</v>
      </c>
      <c r="Y43" s="51">
        <v>0.33</v>
      </c>
      <c r="Z43" s="51">
        <v>0.52</v>
      </c>
      <c r="AA43" s="51">
        <f t="shared" si="8"/>
        <v>0.52</v>
      </c>
      <c r="AB43" s="55">
        <f t="shared" si="43"/>
        <v>60.686950000000003</v>
      </c>
      <c r="AC43" s="55">
        <f t="shared" si="18"/>
        <v>79.629000000000005</v>
      </c>
      <c r="AD43" s="55">
        <f t="shared" si="19"/>
        <v>125.47600000000001</v>
      </c>
      <c r="AE43" s="55">
        <f t="shared" si="20"/>
        <v>125.47600000000001</v>
      </c>
      <c r="AF43" s="55">
        <v>2</v>
      </c>
      <c r="AG43" s="55">
        <v>1.2</v>
      </c>
      <c r="AH43" s="55">
        <f t="shared" si="27"/>
        <v>3.2</v>
      </c>
      <c r="AI43" s="55">
        <v>56.8</v>
      </c>
      <c r="AJ43" s="55">
        <v>33</v>
      </c>
      <c r="AK43" s="236">
        <v>27.61</v>
      </c>
      <c r="AL43" s="236">
        <f t="shared" si="44"/>
        <v>27.61</v>
      </c>
      <c r="AM43" s="236">
        <f t="shared" si="28"/>
        <v>5.3900000000000006</v>
      </c>
      <c r="AN43" s="55">
        <f t="shared" si="29"/>
        <v>312.25885</v>
      </c>
      <c r="AO43" s="55"/>
      <c r="AP43" s="244">
        <f t="shared" si="45"/>
        <v>322.80509435179738</v>
      </c>
      <c r="AQ43" s="244">
        <f t="shared" si="46"/>
        <v>322.80509435179738</v>
      </c>
      <c r="AS43" s="44">
        <v>126</v>
      </c>
      <c r="AT43" s="44">
        <v>58</v>
      </c>
      <c r="AU43" s="44">
        <v>55</v>
      </c>
      <c r="AV43" s="100">
        <v>13</v>
      </c>
      <c r="AY43" s="8">
        <f t="shared" si="47"/>
        <v>335.80509435179738</v>
      </c>
      <c r="AZ43" s="248">
        <f t="shared" si="14"/>
        <v>99.065299999998444</v>
      </c>
      <c r="BA43" s="248">
        <f t="shared" si="21"/>
        <v>236.73979435179893</v>
      </c>
      <c r="BB43" s="8"/>
      <c r="BC43" s="246"/>
      <c r="BD43" s="31">
        <f t="shared" si="48"/>
        <v>13</v>
      </c>
      <c r="BE43" s="31">
        <f t="shared" si="16"/>
        <v>223.73979435179893</v>
      </c>
      <c r="BF43" s="88">
        <v>51.43448252944598</v>
      </c>
      <c r="BG43" s="88">
        <f t="shared" si="30"/>
        <v>172.30531182235296</v>
      </c>
      <c r="BI43" s="103"/>
      <c r="BJ43" s="30"/>
      <c r="BP43" s="3"/>
      <c r="BQ43" s="2"/>
      <c r="BS43" s="69"/>
      <c r="BT43" s="69"/>
      <c r="BU43" s="69"/>
      <c r="BV43" s="69"/>
      <c r="BW43" s="69"/>
      <c r="BX43" s="69"/>
      <c r="BY43" s="2"/>
      <c r="BZ43" s="2"/>
      <c r="CD43" s="4"/>
    </row>
    <row r="44" spans="1:82">
      <c r="A44">
        <f t="shared" si="22"/>
        <v>1880</v>
      </c>
      <c r="B44" s="55">
        <v>38.9</v>
      </c>
      <c r="C44" s="55">
        <v>266.10000000000002</v>
      </c>
      <c r="D44" s="55"/>
      <c r="E44" s="55">
        <f t="shared" si="0"/>
        <v>266.10000000000002</v>
      </c>
      <c r="F44" s="55">
        <f t="shared" si="1"/>
        <v>305</v>
      </c>
      <c r="G44" s="55">
        <f t="shared" si="34"/>
        <v>9.8457000000000008</v>
      </c>
      <c r="H44" s="55">
        <v>19.8</v>
      </c>
      <c r="I44" s="55">
        <v>5</v>
      </c>
      <c r="J44" s="239">
        <f t="shared" si="24"/>
        <v>24.8</v>
      </c>
      <c r="K44" s="237">
        <v>28.924999999999997</v>
      </c>
      <c r="L44" s="55">
        <f>Salaries!G44</f>
        <v>19.8</v>
      </c>
      <c r="M44" s="55">
        <v>48</v>
      </c>
      <c r="N44" s="55">
        <f t="shared" si="33"/>
        <v>258.14285714285717</v>
      </c>
      <c r="O44" s="55">
        <f>M44*N44/C44</f>
        <v>46.564664197133197</v>
      </c>
      <c r="P44" s="55">
        <f t="shared" si="25"/>
        <v>48</v>
      </c>
      <c r="Q44" s="55">
        <v>43</v>
      </c>
      <c r="R44" s="55">
        <v>5</v>
      </c>
      <c r="S44" s="55">
        <f t="shared" si="31"/>
        <v>48</v>
      </c>
      <c r="T44" s="55">
        <f>P44-M44</f>
        <v>0</v>
      </c>
      <c r="U44" s="55">
        <f>'Intermediate incomes'!G8+'Intermediate incomes'!G11</f>
        <v>66</v>
      </c>
      <c r="V44" s="55">
        <f>U44*N44/C44</f>
        <v>64.026413271058146</v>
      </c>
      <c r="W44" s="55">
        <f t="shared" si="32"/>
        <v>66</v>
      </c>
      <c r="X44" s="51">
        <v>0.22499999999999998</v>
      </c>
      <c r="Y44" s="51">
        <v>0.33</v>
      </c>
      <c r="Z44" s="51">
        <v>0.50632352941176473</v>
      </c>
      <c r="AA44" s="51">
        <f t="shared" si="8"/>
        <v>0.52</v>
      </c>
      <c r="AB44" s="55">
        <f t="shared" si="43"/>
        <v>59.872500000000002</v>
      </c>
      <c r="AC44" s="55">
        <f t="shared" si="18"/>
        <v>87.813000000000017</v>
      </c>
      <c r="AD44" s="55">
        <f t="shared" si="19"/>
        <v>134.73269117647061</v>
      </c>
      <c r="AE44" s="55">
        <f t="shared" si="20"/>
        <v>138.37200000000001</v>
      </c>
      <c r="AF44" s="55">
        <v>1.6</v>
      </c>
      <c r="AG44" s="55">
        <v>1.3</v>
      </c>
      <c r="AH44" s="55">
        <f t="shared" si="27"/>
        <v>2.9000000000000004</v>
      </c>
      <c r="AI44" s="55">
        <v>58.7</v>
      </c>
      <c r="AJ44" s="55">
        <v>33</v>
      </c>
      <c r="AK44" s="236">
        <v>29.35</v>
      </c>
      <c r="AL44" s="236">
        <f t="shared" si="44"/>
        <v>29.35</v>
      </c>
      <c r="AM44" s="236">
        <f t="shared" si="28"/>
        <v>3.6499999999999986</v>
      </c>
      <c r="AN44" s="55">
        <f t="shared" si="29"/>
        <v>335.62679999999995</v>
      </c>
      <c r="AO44" s="55"/>
      <c r="AP44" s="244">
        <f t="shared" si="45"/>
        <v>349.97679999999997</v>
      </c>
      <c r="AQ44" s="244">
        <f t="shared" si="46"/>
        <v>349.97679999999997</v>
      </c>
      <c r="AS44" s="44">
        <v>132</v>
      </c>
      <c r="AT44" s="44">
        <v>58</v>
      </c>
      <c r="AU44" s="44">
        <v>53</v>
      </c>
      <c r="AV44" s="100">
        <v>21</v>
      </c>
      <c r="AY44" s="8">
        <f t="shared" si="47"/>
        <v>370.97679999999997</v>
      </c>
      <c r="AZ44" s="248">
        <f t="shared" si="14"/>
        <v>107.40399483056177</v>
      </c>
      <c r="BA44" s="248">
        <f t="shared" si="21"/>
        <v>263.5728051694382</v>
      </c>
      <c r="BB44" s="8"/>
      <c r="BC44" s="246"/>
      <c r="BD44" s="31">
        <f t="shared" si="48"/>
        <v>21</v>
      </c>
      <c r="BE44" s="31">
        <f t="shared" si="16"/>
        <v>242.57280516943823</v>
      </c>
      <c r="BF44" s="88">
        <v>51.671503969022808</v>
      </c>
      <c r="BG44" s="88">
        <f t="shared" si="30"/>
        <v>190.90130120041539</v>
      </c>
      <c r="BI44" s="103"/>
      <c r="BJ44" s="30"/>
      <c r="BP44" s="3"/>
      <c r="BQ44" s="2"/>
      <c r="BS44" s="69"/>
      <c r="BT44" s="69"/>
      <c r="BU44" s="69"/>
      <c r="BV44" s="69"/>
      <c r="BW44" s="69"/>
      <c r="BX44" s="69"/>
      <c r="BY44" s="2"/>
      <c r="BZ44" s="2"/>
      <c r="CD44" s="4"/>
    </row>
    <row r="45" spans="1:82">
      <c r="A45">
        <f t="shared" si="22"/>
        <v>1881</v>
      </c>
      <c r="B45" s="55">
        <v>38.700000000000003</v>
      </c>
      <c r="C45" s="55">
        <v>278.7</v>
      </c>
      <c r="D45" s="55"/>
      <c r="E45" s="55">
        <f t="shared" si="0"/>
        <v>278.7</v>
      </c>
      <c r="F45" s="55">
        <f t="shared" si="1"/>
        <v>317.39999999999998</v>
      </c>
      <c r="G45" s="55">
        <f t="shared" si="34"/>
        <v>10.3119</v>
      </c>
      <c r="H45" s="55">
        <v>19.5</v>
      </c>
      <c r="I45" s="55">
        <v>5.3</v>
      </c>
      <c r="J45" s="239">
        <f t="shared" si="24"/>
        <v>24.8</v>
      </c>
      <c r="K45" s="237">
        <v>29.349999999999998</v>
      </c>
      <c r="L45" s="55">
        <f>Salaries!G45</f>
        <v>20.6</v>
      </c>
      <c r="M45" s="235">
        <f>M44*(M$54/M$44)^0.1</f>
        <v>49.627750926406385</v>
      </c>
      <c r="N45" s="55">
        <f t="shared" si="33"/>
        <v>261.09999999999997</v>
      </c>
      <c r="O45" s="235">
        <f>O44*($O$75/$O$44)^(1/(73-42))</f>
        <v>47.958752561011316</v>
      </c>
      <c r="P45" s="55">
        <f t="shared" si="25"/>
        <v>51.191514127743609</v>
      </c>
      <c r="Q45" s="55">
        <v>46</v>
      </c>
      <c r="R45" s="55">
        <v>5.2</v>
      </c>
      <c r="S45" s="55">
        <f t="shared" si="31"/>
        <v>51.2</v>
      </c>
      <c r="T45" s="55"/>
      <c r="U45" s="235">
        <f>U44*($U$55/$U$44)^(1/(53-42))</f>
        <v>67.200846826262833</v>
      </c>
      <c r="V45" s="235">
        <f>V44*($V$55/$V$44)^(1/(53-42))</f>
        <v>65.436863249096135</v>
      </c>
      <c r="W45" s="55">
        <f t="shared" si="32"/>
        <v>69.847773985151647</v>
      </c>
      <c r="X45" s="51">
        <v>0.21984848484848482</v>
      </c>
      <c r="Y45" s="51">
        <v>0.33</v>
      </c>
      <c r="Z45" s="51">
        <v>0.49264705882352944</v>
      </c>
      <c r="AA45" s="51">
        <f t="shared" si="8"/>
        <v>0.52</v>
      </c>
      <c r="AB45" s="55">
        <f t="shared" si="43"/>
        <v>61.271772727272719</v>
      </c>
      <c r="AC45" s="55">
        <f t="shared" si="18"/>
        <v>91.971000000000004</v>
      </c>
      <c r="AD45" s="55">
        <f t="shared" si="19"/>
        <v>137.30073529411766</v>
      </c>
      <c r="AE45" s="55">
        <f t="shared" si="20"/>
        <v>144.92400000000001</v>
      </c>
      <c r="AF45" s="55">
        <v>2</v>
      </c>
      <c r="AG45" s="55">
        <v>1.3</v>
      </c>
      <c r="AH45" s="55">
        <f t="shared" si="27"/>
        <v>3.3</v>
      </c>
      <c r="AI45" s="55">
        <v>60.4</v>
      </c>
      <c r="AJ45" s="55">
        <v>34</v>
      </c>
      <c r="AK45" s="236">
        <v>29</v>
      </c>
      <c r="AL45" s="236">
        <f t="shared" si="44"/>
        <v>29</v>
      </c>
      <c r="AM45" s="236">
        <f t="shared" si="28"/>
        <v>5</v>
      </c>
      <c r="AN45" s="55">
        <f t="shared" si="29"/>
        <v>351.0598727272727</v>
      </c>
      <c r="AO45" s="55"/>
      <c r="AP45" s="244">
        <f t="shared" si="45"/>
        <v>364.70764671242438</v>
      </c>
      <c r="AQ45" s="244">
        <f t="shared" si="46"/>
        <v>364.70764671242438</v>
      </c>
      <c r="AS45" s="44">
        <v>135</v>
      </c>
      <c r="AT45" s="44">
        <v>58</v>
      </c>
      <c r="AU45" s="44">
        <v>53</v>
      </c>
      <c r="AV45" s="100">
        <v>24</v>
      </c>
      <c r="AY45" s="8">
        <f t="shared" si="47"/>
        <v>388.70764671242438</v>
      </c>
      <c r="AZ45" s="248">
        <f t="shared" si="14"/>
        <v>111.92472815960252</v>
      </c>
      <c r="BA45" s="248">
        <f t="shared" si="21"/>
        <v>276.78291855282185</v>
      </c>
      <c r="BB45" s="8"/>
      <c r="BC45" s="246"/>
      <c r="BD45" s="31">
        <f t="shared" si="48"/>
        <v>24</v>
      </c>
      <c r="BE45" s="31">
        <f t="shared" si="16"/>
        <v>252.78291855282185</v>
      </c>
      <c r="BF45" s="88">
        <v>52.492770738272625</v>
      </c>
      <c r="BG45" s="88">
        <f t="shared" si="30"/>
        <v>200.29014781454924</v>
      </c>
      <c r="BI45" s="103"/>
      <c r="BJ45" s="30"/>
      <c r="BP45" s="3"/>
      <c r="BQ45" s="2"/>
      <c r="BS45" s="69"/>
      <c r="BT45" s="69"/>
      <c r="BU45" s="69"/>
      <c r="BV45" s="69"/>
      <c r="BW45" s="69"/>
      <c r="BX45" s="69"/>
      <c r="BY45" s="2"/>
      <c r="BZ45" s="2"/>
      <c r="CD45" s="4"/>
    </row>
    <row r="46" spans="1:82">
      <c r="A46">
        <f t="shared" si="22"/>
        <v>1882</v>
      </c>
      <c r="B46" s="55">
        <v>38.700000000000003</v>
      </c>
      <c r="C46" s="55">
        <v>278.60000000000002</v>
      </c>
      <c r="D46" s="55"/>
      <c r="E46" s="55">
        <f t="shared" si="0"/>
        <v>278.60000000000002</v>
      </c>
      <c r="F46" s="55">
        <f t="shared" si="1"/>
        <v>317.3</v>
      </c>
      <c r="G46" s="55">
        <f t="shared" si="34"/>
        <v>10.308200000000001</v>
      </c>
      <c r="H46" s="55">
        <v>19.2</v>
      </c>
      <c r="I46" s="55">
        <v>5.6</v>
      </c>
      <c r="J46" s="239">
        <f t="shared" si="24"/>
        <v>24.799999999999997</v>
      </c>
      <c r="K46" s="237">
        <v>29.475000000000001</v>
      </c>
      <c r="L46" s="55">
        <f>Salaries!G46</f>
        <v>21.4</v>
      </c>
      <c r="M46" s="235">
        <f t="shared" ref="M46:M53" si="49">M45*(M$54/M$44)^0.1</f>
        <v>51.310701291946458</v>
      </c>
      <c r="N46" s="55">
        <f t="shared" si="33"/>
        <v>264.50000000000006</v>
      </c>
      <c r="O46" s="235">
        <f t="shared" ref="O46:O54" si="50">O45*($O$75/$O$44)^(1/(73-42))</f>
        <v>49.394578203570809</v>
      </c>
      <c r="P46" s="55">
        <f t="shared" si="25"/>
        <v>52.027710727844337</v>
      </c>
      <c r="Q46" s="55">
        <v>47</v>
      </c>
      <c r="R46" s="55">
        <v>5.3</v>
      </c>
      <c r="S46" s="55">
        <f t="shared" si="31"/>
        <v>52.3</v>
      </c>
      <c r="T46" s="55"/>
      <c r="U46" s="235">
        <f t="shared" ref="U46:U54" si="51">U45*($U$55/$U$44)^(1/(53-42))</f>
        <v>68.423542638891504</v>
      </c>
      <c r="V46" s="235">
        <f t="shared" ref="V46:V54" si="52">V45*($V$55/$V$44)^(1/(53-42))</f>
        <v>66.878384296696083</v>
      </c>
      <c r="W46" s="55">
        <f t="shared" si="32"/>
        <v>70.4435458036277</v>
      </c>
      <c r="X46" s="51">
        <v>0.21469696969696966</v>
      </c>
      <c r="Y46" s="51">
        <v>0.33</v>
      </c>
      <c r="Z46" s="51">
        <v>0.47897058823529415</v>
      </c>
      <c r="AA46" s="51">
        <f t="shared" si="8"/>
        <v>0.52</v>
      </c>
      <c r="AB46" s="55">
        <f t="shared" si="43"/>
        <v>59.814575757575753</v>
      </c>
      <c r="AC46" s="55">
        <f t="shared" si="18"/>
        <v>91.938000000000017</v>
      </c>
      <c r="AD46" s="55">
        <f t="shared" si="19"/>
        <v>133.44120588235296</v>
      </c>
      <c r="AE46" s="55">
        <f t="shared" si="20"/>
        <v>144.87200000000001</v>
      </c>
      <c r="AF46" s="55">
        <v>2.2000000000000002</v>
      </c>
      <c r="AG46" s="55">
        <v>1.4</v>
      </c>
      <c r="AH46" s="55">
        <f t="shared" si="27"/>
        <v>3.6</v>
      </c>
      <c r="AI46" s="55">
        <v>63.8</v>
      </c>
      <c r="AJ46" s="55">
        <v>35</v>
      </c>
      <c r="AK46" s="236">
        <v>30.36</v>
      </c>
      <c r="AL46" s="236">
        <f t="shared" si="44"/>
        <v>30.36</v>
      </c>
      <c r="AM46" s="236">
        <f t="shared" si="28"/>
        <v>4.6400000000000006</v>
      </c>
      <c r="AN46" s="55">
        <f t="shared" si="29"/>
        <v>347.70637575757581</v>
      </c>
      <c r="AO46" s="55"/>
      <c r="AP46" s="244">
        <f t="shared" si="45"/>
        <v>361.20992156120354</v>
      </c>
      <c r="AQ46" s="244">
        <f t="shared" si="46"/>
        <v>361.20992156120354</v>
      </c>
      <c r="AS46" s="44">
        <v>141</v>
      </c>
      <c r="AT46" s="44">
        <v>57</v>
      </c>
      <c r="AU46" s="44">
        <v>55</v>
      </c>
      <c r="AV46" s="100">
        <v>29</v>
      </c>
      <c r="AY46" s="8">
        <f t="shared" si="47"/>
        <v>390.20992156120354</v>
      </c>
      <c r="AZ46" s="248">
        <f t="shared" si="14"/>
        <v>110.85131513890957</v>
      </c>
      <c r="BA46" s="248">
        <f t="shared" si="21"/>
        <v>279.35860642229397</v>
      </c>
      <c r="BB46" s="8"/>
      <c r="BC46" s="246"/>
      <c r="BD46" s="31">
        <f t="shared" si="48"/>
        <v>29</v>
      </c>
      <c r="BE46" s="31">
        <f t="shared" si="16"/>
        <v>250.35860642229395</v>
      </c>
      <c r="BF46" s="88">
        <v>53.75555448428841</v>
      </c>
      <c r="BG46" s="88">
        <f t="shared" si="30"/>
        <v>196.60305193800556</v>
      </c>
      <c r="BI46" s="103"/>
      <c r="BJ46" s="30"/>
      <c r="BP46" s="3"/>
      <c r="BQ46" s="2"/>
      <c r="BS46" s="69"/>
      <c r="BT46" s="69"/>
      <c r="BU46" s="69"/>
      <c r="BV46" s="69"/>
      <c r="BW46" s="69"/>
      <c r="BX46" s="69"/>
      <c r="BY46" s="2"/>
      <c r="BZ46" s="2"/>
      <c r="CD46" s="4"/>
    </row>
    <row r="47" spans="1:82">
      <c r="A47">
        <f t="shared" si="22"/>
        <v>1883</v>
      </c>
      <c r="B47" s="55">
        <v>39.1</v>
      </c>
      <c r="C47" s="55">
        <v>269.5</v>
      </c>
      <c r="D47" s="55"/>
      <c r="E47" s="55">
        <f t="shared" si="0"/>
        <v>269.5</v>
      </c>
      <c r="F47" s="55">
        <f t="shared" si="1"/>
        <v>308.60000000000002</v>
      </c>
      <c r="G47" s="55">
        <f t="shared" si="34"/>
        <v>9.9714999999999989</v>
      </c>
      <c r="H47" s="55">
        <v>18.899999999999999</v>
      </c>
      <c r="I47" s="55">
        <v>6.1</v>
      </c>
      <c r="J47" s="239">
        <f t="shared" si="24"/>
        <v>25</v>
      </c>
      <c r="K47" s="237">
        <v>29.200000000000003</v>
      </c>
      <c r="L47" s="55">
        <f>Salaries!G47</f>
        <v>22.5</v>
      </c>
      <c r="M47" s="235">
        <f t="shared" si="49"/>
        <v>53.05072299116577</v>
      </c>
      <c r="N47" s="55">
        <f t="shared" si="33"/>
        <v>269.52857142857141</v>
      </c>
      <c r="O47" s="235">
        <f t="shared" si="50"/>
        <v>50.873390687233162</v>
      </c>
      <c r="P47" s="55">
        <f t="shared" si="25"/>
        <v>50.867997843570983</v>
      </c>
      <c r="Q47" s="55">
        <v>46</v>
      </c>
      <c r="R47" s="55">
        <v>5.5</v>
      </c>
      <c r="S47" s="55">
        <f t="shared" si="31"/>
        <v>51.5</v>
      </c>
      <c r="T47" s="55"/>
      <c r="U47" s="235">
        <f t="shared" si="51"/>
        <v>69.668484972521398</v>
      </c>
      <c r="V47" s="235">
        <f t="shared" si="52"/>
        <v>68.351660884331054</v>
      </c>
      <c r="W47" s="55">
        <f t="shared" si="32"/>
        <v>68.344415253241394</v>
      </c>
      <c r="X47" s="51">
        <v>0.20954545454545453</v>
      </c>
      <c r="Y47" s="51">
        <v>0.33</v>
      </c>
      <c r="Z47" s="51">
        <v>0.4652941176470588</v>
      </c>
      <c r="AA47" s="51">
        <f t="shared" si="8"/>
        <v>0.52</v>
      </c>
      <c r="AB47" s="55">
        <f t="shared" si="43"/>
        <v>56.472499999999997</v>
      </c>
      <c r="AC47" s="55">
        <f t="shared" si="18"/>
        <v>88.935000000000002</v>
      </c>
      <c r="AD47" s="55">
        <f t="shared" si="19"/>
        <v>125.39676470588235</v>
      </c>
      <c r="AE47" s="55">
        <f t="shared" si="20"/>
        <v>140.14000000000001</v>
      </c>
      <c r="AF47" s="55">
        <v>2.4</v>
      </c>
      <c r="AG47" s="55">
        <v>1.4</v>
      </c>
      <c r="AH47" s="55">
        <f t="shared" si="27"/>
        <v>3.8</v>
      </c>
      <c r="AI47" s="55">
        <v>65.5</v>
      </c>
      <c r="AJ47" s="55">
        <v>34</v>
      </c>
      <c r="AK47" s="236">
        <v>30.560000000000002</v>
      </c>
      <c r="AL47" s="236">
        <f t="shared" si="44"/>
        <v>30.560000000000002</v>
      </c>
      <c r="AM47" s="236">
        <f t="shared" si="28"/>
        <v>3.4399999999999977</v>
      </c>
      <c r="AN47" s="55">
        <f t="shared" si="29"/>
        <v>331.40100000000001</v>
      </c>
      <c r="AO47" s="55"/>
      <c r="AP47" s="244">
        <f t="shared" si="45"/>
        <v>344.80541525324145</v>
      </c>
      <c r="AQ47" s="244">
        <f t="shared" si="46"/>
        <v>344.80541525324145</v>
      </c>
      <c r="AS47" s="44">
        <v>136</v>
      </c>
      <c r="AT47" s="44">
        <v>57</v>
      </c>
      <c r="AU47" s="44">
        <v>55</v>
      </c>
      <c r="AV47" s="100">
        <v>24</v>
      </c>
      <c r="AY47" s="8">
        <f t="shared" si="47"/>
        <v>368.80541525324145</v>
      </c>
      <c r="AZ47" s="248">
        <f t="shared" si="14"/>
        <v>105.8169542592791</v>
      </c>
      <c r="BA47" s="248">
        <f t="shared" si="21"/>
        <v>262.98846099396235</v>
      </c>
      <c r="BB47" s="8"/>
      <c r="BC47" s="246"/>
      <c r="BD47" s="31">
        <f t="shared" si="48"/>
        <v>24</v>
      </c>
      <c r="BE47" s="31">
        <f t="shared" si="16"/>
        <v>238.98846099396238</v>
      </c>
      <c r="BF47" s="88">
        <v>55.227552877252997</v>
      </c>
      <c r="BG47" s="88">
        <f t="shared" si="30"/>
        <v>183.76090811670934</v>
      </c>
      <c r="BI47" s="103"/>
      <c r="BJ47" s="30"/>
      <c r="BP47" s="3"/>
      <c r="BQ47" s="2"/>
      <c r="BS47" s="69"/>
      <c r="BT47" s="69"/>
      <c r="BU47" s="69"/>
      <c r="BV47" s="69"/>
      <c r="BW47" s="69"/>
      <c r="BX47" s="69"/>
      <c r="BY47" s="2"/>
      <c r="BZ47" s="2"/>
      <c r="CD47" s="4"/>
    </row>
    <row r="48" spans="1:82">
      <c r="A48">
        <f t="shared" si="22"/>
        <v>1884</v>
      </c>
      <c r="B48" s="55">
        <v>39.5</v>
      </c>
      <c r="C48" s="55">
        <v>258.60000000000002</v>
      </c>
      <c r="D48" s="55"/>
      <c r="E48" s="55">
        <f t="shared" si="0"/>
        <v>258.60000000000002</v>
      </c>
      <c r="F48" s="55">
        <f t="shared" si="1"/>
        <v>298.10000000000002</v>
      </c>
      <c r="G48" s="55">
        <f t="shared" si="34"/>
        <v>9.5682000000000009</v>
      </c>
      <c r="H48" s="55">
        <v>18.5</v>
      </c>
      <c r="I48" s="55">
        <v>6.2</v>
      </c>
      <c r="J48" s="239">
        <f t="shared" si="24"/>
        <v>24.7</v>
      </c>
      <c r="K48" s="237">
        <v>29.024999999999999</v>
      </c>
      <c r="L48" s="55">
        <f>Salaries!G48</f>
        <v>22.8</v>
      </c>
      <c r="M48" s="235">
        <f t="shared" si="49"/>
        <v>54.849751397319906</v>
      </c>
      <c r="N48" s="55">
        <f t="shared" si="33"/>
        <v>273.21428571428572</v>
      </c>
      <c r="O48" s="235">
        <f t="shared" si="50"/>
        <v>52.39647698477085</v>
      </c>
      <c r="P48" s="55">
        <f t="shared" si="25"/>
        <v>49.593779157036444</v>
      </c>
      <c r="Q48" s="55">
        <v>45</v>
      </c>
      <c r="R48" s="55">
        <v>5.6</v>
      </c>
      <c r="S48" s="55">
        <f t="shared" si="31"/>
        <v>50.6</v>
      </c>
      <c r="T48" s="55"/>
      <c r="U48" s="235">
        <f t="shared" si="51"/>
        <v>70.936078594790985</v>
      </c>
      <c r="V48" s="235">
        <f t="shared" si="52"/>
        <v>69.85739256080376</v>
      </c>
      <c r="W48" s="55">
        <f t="shared" si="32"/>
        <v>66.120706935198413</v>
      </c>
      <c r="X48" s="51">
        <v>0.20439393939393938</v>
      </c>
      <c r="Y48" s="51">
        <v>0.33</v>
      </c>
      <c r="Z48" s="51">
        <v>0.45161764705882351</v>
      </c>
      <c r="AA48" s="51">
        <f t="shared" si="8"/>
        <v>0.52</v>
      </c>
      <c r="AB48" s="55">
        <f t="shared" si="43"/>
        <v>52.856272727272724</v>
      </c>
      <c r="AC48" s="55">
        <f t="shared" si="18"/>
        <v>85.338000000000008</v>
      </c>
      <c r="AD48" s="55">
        <f t="shared" si="19"/>
        <v>116.78832352941177</v>
      </c>
      <c r="AE48" s="55">
        <f t="shared" si="20"/>
        <v>134.47200000000001</v>
      </c>
      <c r="AF48" s="55">
        <v>2.7</v>
      </c>
      <c r="AG48" s="55">
        <v>1.5</v>
      </c>
      <c r="AH48" s="55">
        <f t="shared" si="27"/>
        <v>4.2</v>
      </c>
      <c r="AI48" s="55">
        <v>67.900000000000006</v>
      </c>
      <c r="AJ48" s="55">
        <v>34</v>
      </c>
      <c r="AK48" s="236">
        <v>30</v>
      </c>
      <c r="AL48" s="236">
        <f t="shared" si="44"/>
        <v>30</v>
      </c>
      <c r="AM48" s="236">
        <f t="shared" si="28"/>
        <v>4</v>
      </c>
      <c r="AN48" s="55">
        <f t="shared" si="29"/>
        <v>314.78807272727272</v>
      </c>
      <c r="AO48" s="55"/>
      <c r="AP48" s="244">
        <f t="shared" si="45"/>
        <v>326.30877966247112</v>
      </c>
      <c r="AQ48" s="244">
        <f t="shared" si="46"/>
        <v>326.30877966247112</v>
      </c>
      <c r="AS48" s="44">
        <v>133</v>
      </c>
      <c r="AT48" s="44">
        <v>56</v>
      </c>
      <c r="AU48" s="44">
        <v>53</v>
      </c>
      <c r="AV48" s="100">
        <v>24</v>
      </c>
      <c r="AY48" s="8">
        <f t="shared" si="47"/>
        <v>350.30877966247112</v>
      </c>
      <c r="AZ48" s="248">
        <f t="shared" si="14"/>
        <v>100.14054212746385</v>
      </c>
      <c r="BA48" s="248">
        <f t="shared" si="21"/>
        <v>250.16823753500728</v>
      </c>
      <c r="BB48" s="8"/>
      <c r="BC48" s="246"/>
      <c r="BD48" s="31">
        <f t="shared" si="48"/>
        <v>24</v>
      </c>
      <c r="BE48" s="31">
        <f t="shared" si="16"/>
        <v>226.16823753500728</v>
      </c>
      <c r="BF48" s="88">
        <v>55.97690959515834</v>
      </c>
      <c r="BG48" s="88">
        <f t="shared" si="30"/>
        <v>170.19132793984895</v>
      </c>
      <c r="BI48" s="103"/>
      <c r="BJ48" s="30"/>
      <c r="BP48" s="3"/>
      <c r="BQ48" s="2"/>
      <c r="BS48" s="69"/>
      <c r="BT48" s="69"/>
      <c r="BU48" s="69"/>
      <c r="BV48" s="69"/>
      <c r="BW48" s="69"/>
      <c r="BX48" s="69"/>
      <c r="BY48" s="2"/>
      <c r="BZ48" s="2"/>
      <c r="CD48" s="4"/>
    </row>
    <row r="49" spans="1:82">
      <c r="A49">
        <f t="shared" si="22"/>
        <v>1885</v>
      </c>
      <c r="B49" s="55">
        <v>40.200000000000003</v>
      </c>
      <c r="C49" s="55">
        <v>258.7</v>
      </c>
      <c r="D49" s="55"/>
      <c r="E49" s="55">
        <f t="shared" si="0"/>
        <v>258.7</v>
      </c>
      <c r="F49" s="55">
        <f t="shared" si="1"/>
        <v>298.89999999999998</v>
      </c>
      <c r="G49" s="55">
        <f t="shared" si="34"/>
        <v>9.5718999999999994</v>
      </c>
      <c r="H49" s="55">
        <v>18.3</v>
      </c>
      <c r="I49" s="55">
        <v>6.4</v>
      </c>
      <c r="J49" s="239">
        <f t="shared" si="24"/>
        <v>24.700000000000003</v>
      </c>
      <c r="K49" s="237">
        <v>24.875</v>
      </c>
      <c r="L49" s="55">
        <f>Salaries!G49</f>
        <v>22.9</v>
      </c>
      <c r="M49" s="235">
        <f t="shared" si="49"/>
        <v>56.709787515031309</v>
      </c>
      <c r="N49" s="55">
        <f t="shared" si="33"/>
        <v>279.22857142857146</v>
      </c>
      <c r="O49" s="235">
        <f t="shared" si="50"/>
        <v>53.965162599326916</v>
      </c>
      <c r="P49" s="55">
        <f t="shared" si="25"/>
        <v>49.997704364637826</v>
      </c>
      <c r="Q49" s="55">
        <v>45</v>
      </c>
      <c r="R49" s="55">
        <v>5.8</v>
      </c>
      <c r="S49" s="55">
        <f t="shared" si="31"/>
        <v>50.8</v>
      </c>
      <c r="T49" s="55"/>
      <c r="U49" s="235">
        <f t="shared" si="51"/>
        <v>72.226735637943804</v>
      </c>
      <c r="V49" s="235">
        <f t="shared" si="52"/>
        <v>71.396294285409908</v>
      </c>
      <c r="W49" s="55">
        <f t="shared" si="32"/>
        <v>66.147318797425953</v>
      </c>
      <c r="X49" s="51">
        <v>0.19924242424242422</v>
      </c>
      <c r="Y49" s="51">
        <v>0.33</v>
      </c>
      <c r="Z49" s="51">
        <v>0.43794117647058822</v>
      </c>
      <c r="AA49" s="51">
        <f t="shared" si="8"/>
        <v>0.52</v>
      </c>
      <c r="AB49" s="55">
        <f t="shared" si="43"/>
        <v>51.544015151515147</v>
      </c>
      <c r="AC49" s="55">
        <f t="shared" si="18"/>
        <v>85.370999999999995</v>
      </c>
      <c r="AD49" s="55">
        <f t="shared" si="19"/>
        <v>113.29538235294117</v>
      </c>
      <c r="AE49" s="55">
        <f t="shared" si="20"/>
        <v>134.524</v>
      </c>
      <c r="AF49" s="55">
        <v>3</v>
      </c>
      <c r="AG49" s="55">
        <v>1.5</v>
      </c>
      <c r="AH49" s="55">
        <f t="shared" si="27"/>
        <v>4.5</v>
      </c>
      <c r="AI49" s="55">
        <v>71.400000000000006</v>
      </c>
      <c r="AJ49" s="55">
        <v>32</v>
      </c>
      <c r="AK49" s="236">
        <v>29.14</v>
      </c>
      <c r="AL49" s="236">
        <f t="shared" si="44"/>
        <v>29.14</v>
      </c>
      <c r="AM49" s="236">
        <f t="shared" si="28"/>
        <v>2.8599999999999994</v>
      </c>
      <c r="AN49" s="55">
        <f t="shared" si="29"/>
        <v>309.17211515151507</v>
      </c>
      <c r="AO49" s="55"/>
      <c r="AP49" s="244">
        <f t="shared" si="45"/>
        <v>321.65943394894111</v>
      </c>
      <c r="AQ49" s="244">
        <f t="shared" si="46"/>
        <v>321.65943394894111</v>
      </c>
      <c r="AS49" s="44">
        <v>127</v>
      </c>
      <c r="AT49" s="44">
        <v>55</v>
      </c>
      <c r="AU49" s="44">
        <v>51</v>
      </c>
      <c r="AV49" s="100">
        <v>21</v>
      </c>
      <c r="AY49" s="8">
        <f t="shared" si="47"/>
        <v>342.65943394894111</v>
      </c>
      <c r="AZ49" s="248">
        <f t="shared" si="14"/>
        <v>98.713709540328182</v>
      </c>
      <c r="BA49" s="248">
        <f t="shared" si="21"/>
        <v>243.94572440861293</v>
      </c>
      <c r="BB49" s="8"/>
      <c r="BC49" s="246"/>
      <c r="BD49" s="31">
        <f t="shared" si="48"/>
        <v>21</v>
      </c>
      <c r="BE49" s="31">
        <f t="shared" si="16"/>
        <v>222.94572440861293</v>
      </c>
      <c r="BF49" s="88">
        <v>56.516531863110153</v>
      </c>
      <c r="BG49" s="88">
        <f t="shared" si="30"/>
        <v>166.42919254550279</v>
      </c>
      <c r="BI49" s="103"/>
      <c r="BJ49" s="30"/>
      <c r="BP49" s="3"/>
      <c r="BQ49" s="2"/>
      <c r="BS49" s="69"/>
      <c r="BT49" s="69"/>
      <c r="BU49" s="69"/>
      <c r="BV49" s="69"/>
      <c r="BW49" s="69"/>
      <c r="BX49" s="69"/>
      <c r="BY49" s="2"/>
      <c r="BZ49" s="2"/>
      <c r="CD49" s="4"/>
    </row>
    <row r="50" spans="1:82">
      <c r="A50">
        <f t="shared" si="22"/>
        <v>1886</v>
      </c>
      <c r="B50" s="55">
        <v>41.5</v>
      </c>
      <c r="C50" s="55">
        <v>276.5</v>
      </c>
      <c r="D50" s="55"/>
      <c r="E50" s="55">
        <f t="shared" si="0"/>
        <v>276.5</v>
      </c>
      <c r="F50" s="55">
        <f t="shared" si="1"/>
        <v>318</v>
      </c>
      <c r="G50" s="55">
        <f t="shared" si="34"/>
        <v>10.230499999999999</v>
      </c>
      <c r="H50" s="55">
        <v>19.7</v>
      </c>
      <c r="I50" s="55">
        <v>6</v>
      </c>
      <c r="J50" s="239">
        <f t="shared" si="24"/>
        <v>25.7</v>
      </c>
      <c r="K50" s="237">
        <v>26.875</v>
      </c>
      <c r="L50" s="55">
        <f>Salaries!G50</f>
        <v>23.4</v>
      </c>
      <c r="M50" s="235">
        <f t="shared" si="49"/>
        <v>58.632900205945923</v>
      </c>
      <c r="N50" s="55">
        <f t="shared" si="33"/>
        <v>288.74285714285713</v>
      </c>
      <c r="O50" s="235">
        <f t="shared" si="50"/>
        <v>55.580812717966538</v>
      </c>
      <c r="P50" s="55">
        <f t="shared" si="25"/>
        <v>53.224155459936789</v>
      </c>
      <c r="Q50" s="55">
        <v>47</v>
      </c>
      <c r="R50" s="55">
        <v>6</v>
      </c>
      <c r="S50" s="55">
        <f t="shared" si="31"/>
        <v>53</v>
      </c>
      <c r="T50" s="55"/>
      <c r="U50" s="235">
        <f t="shared" si="51"/>
        <v>73.540875732824858</v>
      </c>
      <c r="V50" s="235">
        <f t="shared" si="52"/>
        <v>72.969096767418847</v>
      </c>
      <c r="W50" s="55">
        <f t="shared" si="32"/>
        <v>69.875166630387483</v>
      </c>
      <c r="X50" s="51">
        <v>0.19409090909090909</v>
      </c>
      <c r="Y50" s="51">
        <v>0.33</v>
      </c>
      <c r="Z50" s="51">
        <v>0.42426470588235293</v>
      </c>
      <c r="AA50" s="51">
        <f t="shared" si="8"/>
        <v>0.52</v>
      </c>
      <c r="AB50" s="55">
        <f t="shared" si="43"/>
        <v>53.666136363636362</v>
      </c>
      <c r="AC50" s="55">
        <f t="shared" si="18"/>
        <v>91.245000000000005</v>
      </c>
      <c r="AD50" s="55">
        <f t="shared" si="19"/>
        <v>117.30919117647059</v>
      </c>
      <c r="AE50" s="55">
        <f t="shared" si="20"/>
        <v>143.78</v>
      </c>
      <c r="AF50" s="55">
        <v>3.1</v>
      </c>
      <c r="AG50" s="55">
        <v>1.6</v>
      </c>
      <c r="AH50" s="55">
        <f t="shared" si="27"/>
        <v>4.7</v>
      </c>
      <c r="AI50" s="55">
        <v>75.2</v>
      </c>
      <c r="AJ50" s="55">
        <v>32</v>
      </c>
      <c r="AK50" s="236">
        <v>28.08</v>
      </c>
      <c r="AL50" s="236">
        <f t="shared" si="44"/>
        <v>28.08</v>
      </c>
      <c r="AM50" s="236">
        <f t="shared" si="28"/>
        <v>3.9200000000000017</v>
      </c>
      <c r="AN50" s="55">
        <f t="shared" si="29"/>
        <v>326.83563636363641</v>
      </c>
      <c r="AO50" s="55"/>
      <c r="AP50" s="244">
        <f t="shared" si="45"/>
        <v>339.79080299402386</v>
      </c>
      <c r="AQ50" s="244">
        <f t="shared" si="46"/>
        <v>339.79080299402386</v>
      </c>
      <c r="AS50" s="44">
        <v>127</v>
      </c>
      <c r="AT50" s="44">
        <v>54</v>
      </c>
      <c r="AU50" s="44">
        <v>49</v>
      </c>
      <c r="AV50" s="100">
        <v>24</v>
      </c>
      <c r="AY50" s="8">
        <f t="shared" si="47"/>
        <v>363.79080299402386</v>
      </c>
      <c r="AZ50" s="248">
        <f t="shared" si="14"/>
        <v>104.27802542409273</v>
      </c>
      <c r="BA50" s="248">
        <f t="shared" si="21"/>
        <v>259.51277756993113</v>
      </c>
      <c r="BB50" s="8"/>
      <c r="BC50" s="246"/>
      <c r="BD50" s="31">
        <f t="shared" si="48"/>
        <v>24</v>
      </c>
      <c r="BE50" s="31">
        <f t="shared" si="16"/>
        <v>235.51277756993116</v>
      </c>
      <c r="BF50" s="88">
        <v>57.076911082108879</v>
      </c>
      <c r="BG50" s="88">
        <f t="shared" si="30"/>
        <v>178.43586648782224</v>
      </c>
      <c r="BI50" s="103"/>
      <c r="BJ50" s="30"/>
      <c r="BP50" s="3"/>
      <c r="BQ50" s="2"/>
      <c r="BS50" s="69"/>
      <c r="BT50" s="69"/>
      <c r="BU50" s="69"/>
      <c r="BV50" s="69"/>
      <c r="BW50" s="69"/>
      <c r="BX50" s="69"/>
      <c r="BY50" s="2"/>
      <c r="BZ50" s="2"/>
      <c r="CD50" s="4"/>
    </row>
    <row r="51" spans="1:82">
      <c r="A51">
        <f t="shared" si="22"/>
        <v>1887</v>
      </c>
      <c r="B51" s="55">
        <v>43.9</v>
      </c>
      <c r="C51" s="55">
        <v>291.89999999999998</v>
      </c>
      <c r="D51" s="55"/>
      <c r="E51" s="55">
        <f t="shared" si="0"/>
        <v>291.89999999999998</v>
      </c>
      <c r="F51" s="55">
        <f t="shared" si="1"/>
        <v>335.79999999999995</v>
      </c>
      <c r="G51" s="55">
        <f t="shared" si="34"/>
        <v>10.800299999999998</v>
      </c>
      <c r="H51" s="55">
        <v>18.899999999999999</v>
      </c>
      <c r="I51" s="55">
        <v>6.7</v>
      </c>
      <c r="J51" s="239">
        <f t="shared" si="24"/>
        <v>25.599999999999998</v>
      </c>
      <c r="K51" s="237">
        <v>26.125</v>
      </c>
      <c r="L51" s="55">
        <f>Salaries!G51</f>
        <v>23.5</v>
      </c>
      <c r="M51" s="235">
        <f t="shared" si="49"/>
        <v>60.621228489865125</v>
      </c>
      <c r="N51" s="55">
        <f t="shared" si="33"/>
        <v>298.8428571428571</v>
      </c>
      <c r="O51" s="235">
        <f t="shared" si="50"/>
        <v>57.244833399764488</v>
      </c>
      <c r="P51" s="55">
        <f t="shared" ref="P51:P75" si="53">O51*C51/N51</f>
        <v>55.914894634417891</v>
      </c>
      <c r="Q51" s="55">
        <v>49</v>
      </c>
      <c r="R51" s="55">
        <v>6.1</v>
      </c>
      <c r="S51" s="55">
        <f t="shared" si="31"/>
        <v>55.1</v>
      </c>
      <c r="T51" s="55"/>
      <c r="U51" s="235">
        <f t="shared" si="51"/>
        <v>74.878926145315049</v>
      </c>
      <c r="V51" s="235">
        <f t="shared" si="52"/>
        <v>74.576546813032763</v>
      </c>
      <c r="W51" s="55">
        <f t="shared" si="32"/>
        <v>72.843949568846426</v>
      </c>
      <c r="X51" s="51">
        <v>0.18893939393939393</v>
      </c>
      <c r="Y51" s="51">
        <v>0.33</v>
      </c>
      <c r="Z51" s="51">
        <v>0.41058823529411759</v>
      </c>
      <c r="AA51" s="51">
        <f t="shared" si="8"/>
        <v>0.52</v>
      </c>
      <c r="AB51" s="55">
        <f t="shared" si="43"/>
        <v>55.151409090909084</v>
      </c>
      <c r="AC51" s="55">
        <f t="shared" si="18"/>
        <v>96.326999999999998</v>
      </c>
      <c r="AD51" s="55">
        <f t="shared" si="19"/>
        <v>119.85070588235291</v>
      </c>
      <c r="AE51" s="55">
        <f t="shared" si="20"/>
        <v>151.78799999999998</v>
      </c>
      <c r="AF51" s="55">
        <v>3.2</v>
      </c>
      <c r="AG51" s="55">
        <v>1.6</v>
      </c>
      <c r="AH51" s="55">
        <f t="shared" si="27"/>
        <v>4.8000000000000007</v>
      </c>
      <c r="AI51" s="55">
        <v>80.8</v>
      </c>
      <c r="AJ51" s="55">
        <v>31</v>
      </c>
      <c r="AK51" s="236">
        <v>27.619999999999997</v>
      </c>
      <c r="AL51" s="236">
        <f t="shared" si="44"/>
        <v>27.619999999999997</v>
      </c>
      <c r="AM51" s="236">
        <f t="shared" ref="AM51:AM82" si="54">AJ51-AL51</f>
        <v>3.3800000000000026</v>
      </c>
      <c r="AN51" s="55">
        <f t="shared" ref="AN51:AN78" si="55">F51-G51-J51-L51+Q51+R51+AB51+AH51-AI51+AJ51</f>
        <v>341.15110909090902</v>
      </c>
      <c r="AO51" s="55"/>
      <c r="AP51" s="244">
        <f t="shared" si="45"/>
        <v>355.51505865975548</v>
      </c>
      <c r="AQ51" s="244">
        <f t="shared" si="46"/>
        <v>355.51505865975548</v>
      </c>
      <c r="AS51" s="44">
        <v>124</v>
      </c>
      <c r="AT51" s="44">
        <v>54</v>
      </c>
      <c r="AU51" s="44">
        <v>48</v>
      </c>
      <c r="AV51" s="100">
        <v>22</v>
      </c>
      <c r="AY51" s="8">
        <f t="shared" si="47"/>
        <v>377.51505865975548</v>
      </c>
      <c r="AZ51" s="248">
        <f t="shared" si="14"/>
        <v>109.10362493307923</v>
      </c>
      <c r="BA51" s="248">
        <f t="shared" si="21"/>
        <v>268.41143372667625</v>
      </c>
      <c r="BB51" s="8"/>
      <c r="BC51" s="246"/>
      <c r="BD51" s="31">
        <f t="shared" si="48"/>
        <v>22</v>
      </c>
      <c r="BE51" s="31">
        <f t="shared" si="16"/>
        <v>246.41143372667625</v>
      </c>
      <c r="BF51" s="88">
        <v>58.219610029575151</v>
      </c>
      <c r="BG51" s="88">
        <f t="shared" ref="BG51:BG82" si="56">BA51-BD51-BF51</f>
        <v>188.19182369710109</v>
      </c>
      <c r="BI51" s="103"/>
      <c r="BJ51" s="30"/>
      <c r="BP51" s="3"/>
      <c r="BQ51" s="2"/>
      <c r="BS51" s="69"/>
      <c r="BT51" s="69"/>
      <c r="BU51" s="69"/>
      <c r="BV51" s="69"/>
      <c r="BW51" s="69"/>
      <c r="BX51" s="69"/>
      <c r="BY51" s="2"/>
      <c r="BZ51" s="2"/>
      <c r="CD51" s="4"/>
    </row>
    <row r="52" spans="1:82">
      <c r="A52">
        <f t="shared" si="22"/>
        <v>1888</v>
      </c>
      <c r="B52" s="55">
        <v>43.6</v>
      </c>
      <c r="C52" s="55">
        <v>320.8</v>
      </c>
      <c r="D52" s="55"/>
      <c r="E52" s="55">
        <f t="shared" si="0"/>
        <v>320.8</v>
      </c>
      <c r="F52" s="55">
        <f t="shared" si="1"/>
        <v>364.40000000000003</v>
      </c>
      <c r="G52" s="55">
        <f t="shared" si="34"/>
        <v>11.8696</v>
      </c>
      <c r="H52" s="55">
        <v>16.8</v>
      </c>
      <c r="I52" s="55">
        <v>6.9</v>
      </c>
      <c r="J52" s="239">
        <f t="shared" si="24"/>
        <v>23.700000000000003</v>
      </c>
      <c r="K52" s="237">
        <v>25.200000000000003</v>
      </c>
      <c r="L52" s="55">
        <f>Salaries!G52</f>
        <v>23.4</v>
      </c>
      <c r="M52" s="235">
        <f t="shared" si="49"/>
        <v>62.676983923912438</v>
      </c>
      <c r="N52" s="55">
        <f t="shared" si="33"/>
        <v>308.25714285714287</v>
      </c>
      <c r="O52" s="235">
        <f t="shared" si="50"/>
        <v>58.958672799462477</v>
      </c>
      <c r="P52" s="55">
        <f t="shared" si="53"/>
        <v>61.357677096335593</v>
      </c>
      <c r="Q52" s="55">
        <v>54</v>
      </c>
      <c r="R52" s="55">
        <v>6.3</v>
      </c>
      <c r="S52" s="55">
        <f t="shared" si="31"/>
        <v>60.3</v>
      </c>
      <c r="T52" s="55"/>
      <c r="U52" s="235">
        <f t="shared" si="51"/>
        <v>76.241321915247937</v>
      </c>
      <c r="V52" s="235">
        <f t="shared" si="52"/>
        <v>76.219407679989033</v>
      </c>
      <c r="W52" s="55">
        <f t="shared" si="32"/>
        <v>79.320744223831383</v>
      </c>
      <c r="X52" s="51">
        <v>0.18378787878787878</v>
      </c>
      <c r="Y52" s="51">
        <v>0.33</v>
      </c>
      <c r="Z52" s="51">
        <v>0.3969117647058823</v>
      </c>
      <c r="AA52" s="51">
        <f>AA53</f>
        <v>0.52</v>
      </c>
      <c r="AB52" s="55">
        <f t="shared" si="43"/>
        <v>58.959151515151511</v>
      </c>
      <c r="AC52" s="55">
        <f t="shared" si="18"/>
        <v>105.864</v>
      </c>
      <c r="AD52" s="55">
        <f t="shared" si="19"/>
        <v>127.32929411764705</v>
      </c>
      <c r="AE52" s="55">
        <f t="shared" si="20"/>
        <v>166.816</v>
      </c>
      <c r="AF52" s="55">
        <v>3.4</v>
      </c>
      <c r="AG52" s="55">
        <v>1.8</v>
      </c>
      <c r="AH52" s="55">
        <f t="shared" si="27"/>
        <v>5.2</v>
      </c>
      <c r="AI52" s="55">
        <v>85.9</v>
      </c>
      <c r="AJ52" s="55">
        <v>31</v>
      </c>
      <c r="AK52" s="236">
        <v>28.080000000000005</v>
      </c>
      <c r="AL52" s="236">
        <f t="shared" si="44"/>
        <v>28.080000000000005</v>
      </c>
      <c r="AM52" s="236">
        <f t="shared" si="54"/>
        <v>2.9199999999999946</v>
      </c>
      <c r="AN52" s="55">
        <f t="shared" si="55"/>
        <v>374.98955151515156</v>
      </c>
      <c r="AO52" s="55"/>
      <c r="AP52" s="244">
        <f t="shared" si="45"/>
        <v>391.090295738983</v>
      </c>
      <c r="AQ52" s="244">
        <f t="shared" si="46"/>
        <v>391.090295738983</v>
      </c>
      <c r="AS52" s="44">
        <v>125</v>
      </c>
      <c r="AT52" s="44">
        <v>54</v>
      </c>
      <c r="AU52" s="44">
        <v>48</v>
      </c>
      <c r="AV52" s="100">
        <v>23</v>
      </c>
      <c r="AY52" s="8">
        <f t="shared" si="47"/>
        <v>414.090295738983</v>
      </c>
      <c r="AZ52" s="248">
        <f t="shared" si="14"/>
        <v>120.0212702722942</v>
      </c>
      <c r="BA52" s="248">
        <f t="shared" si="21"/>
        <v>294.0690254666888</v>
      </c>
      <c r="BB52" s="8"/>
      <c r="BC52" s="246"/>
      <c r="BD52" s="31">
        <f t="shared" si="48"/>
        <v>23</v>
      </c>
      <c r="BE52" s="31">
        <f t="shared" si="16"/>
        <v>271.0690254666888</v>
      </c>
      <c r="BF52" s="88">
        <v>59.698843629345376</v>
      </c>
      <c r="BG52" s="88">
        <f t="shared" si="56"/>
        <v>211.37018183734341</v>
      </c>
      <c r="BI52" s="103"/>
      <c r="BJ52" s="30"/>
      <c r="BP52" s="3"/>
      <c r="BQ52" s="2"/>
      <c r="BS52" s="69"/>
      <c r="BT52" s="69"/>
      <c r="BU52" s="69"/>
      <c r="BV52" s="69"/>
      <c r="BW52" s="69"/>
      <c r="BX52" s="69"/>
      <c r="BY52" s="2"/>
      <c r="BZ52" s="2"/>
      <c r="CD52" s="4"/>
    </row>
    <row r="53" spans="1:82">
      <c r="A53">
        <f t="shared" si="22"/>
        <v>1889</v>
      </c>
      <c r="B53" s="55">
        <v>42</v>
      </c>
      <c r="C53" s="55">
        <v>345.2</v>
      </c>
      <c r="D53" s="55"/>
      <c r="E53" s="55">
        <f t="shared" si="0"/>
        <v>345.2</v>
      </c>
      <c r="F53" s="55">
        <f t="shared" si="1"/>
        <v>387.2</v>
      </c>
      <c r="G53" s="55">
        <f t="shared" si="34"/>
        <v>12.772399999999999</v>
      </c>
      <c r="H53" s="55">
        <v>15.8</v>
      </c>
      <c r="I53" s="55">
        <v>7.4</v>
      </c>
      <c r="J53" s="239">
        <f t="shared" si="24"/>
        <v>23.200000000000003</v>
      </c>
      <c r="K53" s="237">
        <v>24.65</v>
      </c>
      <c r="L53" s="55">
        <f>Salaries!G53</f>
        <v>23.7</v>
      </c>
      <c r="M53" s="235">
        <f t="shared" si="49"/>
        <v>64.802453062381332</v>
      </c>
      <c r="N53" s="55">
        <f t="shared" si="33"/>
        <v>314.78571428571428</v>
      </c>
      <c r="O53" s="235">
        <f t="shared" si="50"/>
        <v>60.723822427761277</v>
      </c>
      <c r="P53" s="55">
        <f t="shared" si="53"/>
        <v>66.590898350098641</v>
      </c>
      <c r="Q53" s="55">
        <v>59</v>
      </c>
      <c r="R53" s="55">
        <v>6.5</v>
      </c>
      <c r="S53" s="55">
        <f t="shared" si="31"/>
        <v>65.5</v>
      </c>
      <c r="T53" s="55"/>
      <c r="U53" s="235">
        <f t="shared" si="51"/>
        <v>77.628505997854134</v>
      </c>
      <c r="V53" s="235">
        <f t="shared" si="52"/>
        <v>77.898459439974218</v>
      </c>
      <c r="W53" s="55">
        <f t="shared" si="32"/>
        <v>85.424931876902065</v>
      </c>
      <c r="X53" s="51">
        <v>0.17863636363636362</v>
      </c>
      <c r="Y53" s="51">
        <v>0.33</v>
      </c>
      <c r="Z53" s="51">
        <v>0.38323529411764701</v>
      </c>
      <c r="AA53" s="51">
        <v>0.52</v>
      </c>
      <c r="AB53" s="55">
        <f t="shared" si="43"/>
        <v>61.665272727272722</v>
      </c>
      <c r="AC53" s="55">
        <f t="shared" si="18"/>
        <v>113.916</v>
      </c>
      <c r="AD53" s="55">
        <f t="shared" si="19"/>
        <v>132.29282352941175</v>
      </c>
      <c r="AE53" s="55">
        <f t="shared" si="20"/>
        <v>179.50399999999999</v>
      </c>
      <c r="AF53" s="55">
        <v>3.8</v>
      </c>
      <c r="AG53" s="55">
        <v>1.9</v>
      </c>
      <c r="AH53" s="55">
        <f t="shared" si="27"/>
        <v>5.6999999999999993</v>
      </c>
      <c r="AI53" s="55">
        <v>90.3</v>
      </c>
      <c r="AJ53" s="55">
        <v>32</v>
      </c>
      <c r="AK53" s="236">
        <v>29.720000000000006</v>
      </c>
      <c r="AL53" s="236">
        <f t="shared" si="44"/>
        <v>29.720000000000006</v>
      </c>
      <c r="AM53" s="236">
        <f t="shared" si="54"/>
        <v>2.279999999999994</v>
      </c>
      <c r="AN53" s="55">
        <f t="shared" si="55"/>
        <v>402.09287272727272</v>
      </c>
      <c r="AO53" s="55"/>
      <c r="AP53" s="244">
        <f t="shared" si="45"/>
        <v>419.73780460417481</v>
      </c>
      <c r="AQ53" s="244">
        <f t="shared" si="46"/>
        <v>419.73780460417481</v>
      </c>
      <c r="AS53" s="44">
        <v>126</v>
      </c>
      <c r="AT53" s="44">
        <v>54</v>
      </c>
      <c r="AU53" s="44">
        <v>48</v>
      </c>
      <c r="AV53" s="100">
        <v>24</v>
      </c>
      <c r="AY53" s="8">
        <f t="shared" si="47"/>
        <v>443.73780460417481</v>
      </c>
      <c r="AZ53" s="247">
        <f t="shared" ref="AZ53:AZ84" si="57">AY53-BA53-BJ53-BI53</f>
        <v>124.81287272727275</v>
      </c>
      <c r="BA53" s="247">
        <f t="shared" ref="BA53:BA77" si="58">BB53+BC53</f>
        <v>314.92493187690206</v>
      </c>
      <c r="BB53" s="8">
        <v>295</v>
      </c>
      <c r="BC53" s="246">
        <f t="shared" ref="BC53:BC77" si="59">W53-S53</f>
        <v>19.924931876902065</v>
      </c>
      <c r="BD53" s="101">
        <f t="shared" si="48"/>
        <v>24</v>
      </c>
      <c r="BE53" s="101">
        <f t="shared" ref="BE53:BE77" si="60">BA53-BD53</f>
        <v>290.92493187690206</v>
      </c>
      <c r="BF53" s="88">
        <v>61.920235308980587</v>
      </c>
      <c r="BG53" s="88">
        <f t="shared" si="56"/>
        <v>229.00469656792148</v>
      </c>
      <c r="BH53" s="7">
        <v>4</v>
      </c>
      <c r="BI53" s="8"/>
      <c r="BJ53" s="8">
        <f t="shared" ref="BJ53:BJ77" si="61">BH53-AO53</f>
        <v>4</v>
      </c>
      <c r="BM53" s="69"/>
      <c r="BP53" s="70"/>
      <c r="BQ53" s="2"/>
      <c r="BS53" s="69"/>
      <c r="BT53" s="69"/>
      <c r="BU53" s="69"/>
      <c r="BV53" s="69"/>
      <c r="BW53" s="69"/>
      <c r="BX53" s="69"/>
      <c r="BY53" s="2"/>
      <c r="BZ53" s="2"/>
      <c r="CD53" s="4"/>
    </row>
    <row r="54" spans="1:82">
      <c r="A54">
        <f t="shared" si="22"/>
        <v>1890</v>
      </c>
      <c r="B54" s="55">
        <v>39.6</v>
      </c>
      <c r="C54" s="55">
        <v>340.2</v>
      </c>
      <c r="D54" s="55"/>
      <c r="E54" s="55">
        <f t="shared" si="0"/>
        <v>340.2</v>
      </c>
      <c r="F54" s="55">
        <f t="shared" si="1"/>
        <v>379.8</v>
      </c>
      <c r="G54" s="55">
        <f t="shared" si="34"/>
        <v>12.587399999999999</v>
      </c>
      <c r="H54" s="55">
        <v>15.5</v>
      </c>
      <c r="I54" s="55">
        <v>7.2</v>
      </c>
      <c r="J54" s="239">
        <f t="shared" si="24"/>
        <v>22.7</v>
      </c>
      <c r="K54" s="237">
        <v>24.049999999999997</v>
      </c>
      <c r="L54" s="55">
        <f>Salaries!G54</f>
        <v>22.7</v>
      </c>
      <c r="M54" s="55">
        <v>67</v>
      </c>
      <c r="N54" s="55">
        <f t="shared" si="33"/>
        <v>318.84285714285716</v>
      </c>
      <c r="O54" s="235">
        <f t="shared" si="50"/>
        <v>62.541818449344419</v>
      </c>
      <c r="P54" s="55">
        <f t="shared" si="53"/>
        <v>66.731075072928348</v>
      </c>
      <c r="Q54" s="55">
        <v>60</v>
      </c>
      <c r="R54" s="55">
        <v>6.6</v>
      </c>
      <c r="S54" s="55">
        <f t="shared" si="31"/>
        <v>66.599999999999994</v>
      </c>
      <c r="T54" s="55">
        <f>P54-M54</f>
        <v>-0.26892492707165161</v>
      </c>
      <c r="U54" s="235">
        <f t="shared" si="51"/>
        <v>79.040929407779117</v>
      </c>
      <c r="V54" s="235">
        <f t="shared" si="52"/>
        <v>79.614499349021727</v>
      </c>
      <c r="W54" s="55">
        <f t="shared" si="32"/>
        <v>84.947340270514061</v>
      </c>
      <c r="X54" s="51">
        <v>0.17348484848484846</v>
      </c>
      <c r="Y54" s="51">
        <v>0.33</v>
      </c>
      <c r="Z54" s="51">
        <v>0.36955882352941172</v>
      </c>
      <c r="AA54" s="51">
        <v>0.50062499999999999</v>
      </c>
      <c r="AB54" s="55">
        <f t="shared" si="43"/>
        <v>59.019545454545444</v>
      </c>
      <c r="AC54" s="55">
        <f t="shared" si="18"/>
        <v>112.26600000000001</v>
      </c>
      <c r="AD54" s="55">
        <f t="shared" si="19"/>
        <v>125.72391176470586</v>
      </c>
      <c r="AE54" s="55">
        <f t="shared" si="20"/>
        <v>170.312625</v>
      </c>
      <c r="AF54" s="55">
        <v>4.0999999999999996</v>
      </c>
      <c r="AG54" s="55">
        <v>2</v>
      </c>
      <c r="AH54" s="55">
        <f t="shared" si="27"/>
        <v>6.1</v>
      </c>
      <c r="AI54" s="55">
        <v>95.5</v>
      </c>
      <c r="AJ54" s="55">
        <v>35</v>
      </c>
      <c r="AK54" s="236">
        <v>31.42</v>
      </c>
      <c r="AL54" s="236">
        <f t="shared" si="44"/>
        <v>31.42</v>
      </c>
      <c r="AM54" s="236">
        <f t="shared" si="54"/>
        <v>3.5799999999999983</v>
      </c>
      <c r="AN54" s="55">
        <f t="shared" si="55"/>
        <v>393.03214545454551</v>
      </c>
      <c r="AO54" s="55"/>
      <c r="AP54" s="244">
        <f t="shared" si="45"/>
        <v>407.79948572505958</v>
      </c>
      <c r="AQ54" s="244">
        <f t="shared" si="46"/>
        <v>407.79948572505958</v>
      </c>
      <c r="AS54" s="44">
        <v>133</v>
      </c>
      <c r="AT54" s="44">
        <v>55</v>
      </c>
      <c r="AU54" s="44">
        <v>48</v>
      </c>
      <c r="AV54" s="100">
        <v>30</v>
      </c>
      <c r="AY54" s="8">
        <f t="shared" si="47"/>
        <v>437.79948572505958</v>
      </c>
      <c r="AZ54" s="247">
        <f t="shared" si="57"/>
        <v>122.45214545454553</v>
      </c>
      <c r="BA54" s="247">
        <f t="shared" si="58"/>
        <v>310.34734027051405</v>
      </c>
      <c r="BB54" s="8">
        <v>292</v>
      </c>
      <c r="BC54" s="246">
        <f t="shared" si="59"/>
        <v>18.347340270514067</v>
      </c>
      <c r="BD54" s="101">
        <f t="shared" si="48"/>
        <v>30</v>
      </c>
      <c r="BE54" s="101">
        <f t="shared" si="60"/>
        <v>280.34734027051405</v>
      </c>
      <c r="BF54" s="88">
        <v>64.619128895658179</v>
      </c>
      <c r="BG54" s="88">
        <f t="shared" si="56"/>
        <v>215.72821137485587</v>
      </c>
      <c r="BH54" s="7">
        <v>5</v>
      </c>
      <c r="BI54" s="8"/>
      <c r="BJ54" s="8">
        <f t="shared" si="61"/>
        <v>5</v>
      </c>
      <c r="BM54" s="69"/>
      <c r="BP54" s="70"/>
      <c r="BQ54" s="2"/>
      <c r="BS54" s="69"/>
      <c r="BT54" s="69"/>
      <c r="BU54" s="69"/>
      <c r="BV54" s="69"/>
      <c r="BW54" s="69"/>
      <c r="BX54" s="69"/>
      <c r="BY54" s="2"/>
      <c r="BZ54" s="2"/>
      <c r="CD54" s="4"/>
    </row>
    <row r="55" spans="1:82">
      <c r="A55">
        <f t="shared" si="22"/>
        <v>1891</v>
      </c>
      <c r="B55" s="55">
        <v>36.5</v>
      </c>
      <c r="C55" s="55">
        <v>324.5</v>
      </c>
      <c r="D55" s="55"/>
      <c r="E55" s="55">
        <f t="shared" si="0"/>
        <v>324.5</v>
      </c>
      <c r="F55" s="55">
        <f t="shared" si="1"/>
        <v>361</v>
      </c>
      <c r="G55" s="55">
        <f t="shared" si="34"/>
        <v>12.006499999999999</v>
      </c>
      <c r="H55" s="55">
        <v>15.3</v>
      </c>
      <c r="I55" s="55">
        <v>7.3</v>
      </c>
      <c r="J55" s="239">
        <f t="shared" si="24"/>
        <v>22.6</v>
      </c>
      <c r="K55" s="237">
        <v>23.75</v>
      </c>
      <c r="L55" s="55">
        <f>Salaries!G55</f>
        <v>22.3</v>
      </c>
      <c r="M55" s="235">
        <f>M54*(M$64/M$54)^0.1</f>
        <v>68.532291115335013</v>
      </c>
      <c r="N55" s="55">
        <f t="shared" si="33"/>
        <v>328.08571428571429</v>
      </c>
      <c r="O55" s="235">
        <f>O54*($O$64/$O$54)^(1/(62-52))</f>
        <v>64.063370351191324</v>
      </c>
      <c r="P55" s="55">
        <f t="shared" si="53"/>
        <v>63.363208984033399</v>
      </c>
      <c r="Q55" s="55">
        <v>55</v>
      </c>
      <c r="R55" s="55">
        <v>6.8</v>
      </c>
      <c r="S55" s="55">
        <f t="shared" si="31"/>
        <v>61.8</v>
      </c>
      <c r="T55" s="55"/>
      <c r="U55" s="55">
        <f>'Intermediate incomes'!H8+'Intermediate incomes'!H11</f>
        <v>80.479051365721446</v>
      </c>
      <c r="V55" s="55">
        <f>U55*N55/C55</f>
        <v>81.368342226069061</v>
      </c>
      <c r="W55" s="55">
        <f t="shared" si="32"/>
        <v>80.479051365721446</v>
      </c>
      <c r="X55" s="51">
        <v>0.16833333333333333</v>
      </c>
      <c r="Y55" s="51">
        <v>0.33</v>
      </c>
      <c r="Z55" s="51">
        <v>0.35588235294117643</v>
      </c>
      <c r="AA55" s="51">
        <v>0.48125000000000001</v>
      </c>
      <c r="AB55" s="55">
        <f t="shared" si="43"/>
        <v>54.624166666666667</v>
      </c>
      <c r="AC55" s="55">
        <f t="shared" si="18"/>
        <v>107.08500000000001</v>
      </c>
      <c r="AD55" s="55">
        <f t="shared" si="19"/>
        <v>115.48382352941175</v>
      </c>
      <c r="AE55" s="55">
        <f t="shared" si="20"/>
        <v>156.16562500000001</v>
      </c>
      <c r="AF55" s="55">
        <v>4.7</v>
      </c>
      <c r="AG55" s="55">
        <v>2.1</v>
      </c>
      <c r="AH55" s="55">
        <f t="shared" si="27"/>
        <v>6.8000000000000007</v>
      </c>
      <c r="AI55" s="55">
        <v>95.9</v>
      </c>
      <c r="AJ55" s="55">
        <v>34</v>
      </c>
      <c r="AK55" s="236">
        <v>31.379999999999995</v>
      </c>
      <c r="AL55" s="236">
        <f t="shared" si="44"/>
        <v>31.379999999999995</v>
      </c>
      <c r="AM55" s="236">
        <f t="shared" si="54"/>
        <v>2.6200000000000045</v>
      </c>
      <c r="AN55" s="55">
        <f t="shared" si="55"/>
        <v>365.41766666666661</v>
      </c>
      <c r="AO55" s="55"/>
      <c r="AP55" s="244">
        <f t="shared" si="45"/>
        <v>381.47671803238802</v>
      </c>
      <c r="AQ55" s="244">
        <f t="shared" si="46"/>
        <v>381.47671803238802</v>
      </c>
      <c r="AS55" s="44">
        <v>139</v>
      </c>
      <c r="AT55" s="44">
        <v>54</v>
      </c>
      <c r="AU55" s="44">
        <v>48</v>
      </c>
      <c r="AV55" s="100">
        <v>37</v>
      </c>
      <c r="AY55" s="8">
        <f t="shared" si="47"/>
        <v>418.47671803238802</v>
      </c>
      <c r="AZ55" s="247">
        <f t="shared" si="57"/>
        <v>114.7976666666666</v>
      </c>
      <c r="BA55" s="247">
        <f t="shared" si="58"/>
        <v>298.67905136572142</v>
      </c>
      <c r="BB55" s="8">
        <v>280</v>
      </c>
      <c r="BC55" s="246">
        <f t="shared" si="59"/>
        <v>18.679051365721449</v>
      </c>
      <c r="BD55" s="101">
        <f t="shared" si="48"/>
        <v>37</v>
      </c>
      <c r="BE55" s="101">
        <f t="shared" si="60"/>
        <v>261.67905136572142</v>
      </c>
      <c r="BF55" s="88">
        <v>66.641514729593212</v>
      </c>
      <c r="BG55" s="88">
        <f t="shared" si="56"/>
        <v>195.03753663612821</v>
      </c>
      <c r="BH55" s="7">
        <v>5</v>
      </c>
      <c r="BI55" s="8"/>
      <c r="BJ55" s="8">
        <f t="shared" si="61"/>
        <v>5</v>
      </c>
      <c r="BM55" s="69"/>
      <c r="BP55" s="70"/>
      <c r="BQ55" s="2"/>
      <c r="BS55" s="69"/>
      <c r="BT55" s="69"/>
      <c r="BU55" s="69"/>
      <c r="BV55" s="69"/>
      <c r="BW55" s="69"/>
      <c r="BX55" s="69"/>
      <c r="BY55" s="2"/>
      <c r="BZ55" s="2"/>
      <c r="CD55" s="4"/>
    </row>
    <row r="56" spans="1:82">
      <c r="A56">
        <f t="shared" si="22"/>
        <v>1892</v>
      </c>
      <c r="B56" s="55">
        <v>35.6</v>
      </c>
      <c r="C56" s="55">
        <v>304.39999999999998</v>
      </c>
      <c r="D56" s="55"/>
      <c r="E56" s="55">
        <f t="shared" si="0"/>
        <v>304.39999999999998</v>
      </c>
      <c r="F56" s="55">
        <f t="shared" si="1"/>
        <v>340</v>
      </c>
      <c r="G56" s="55">
        <f t="shared" si="34"/>
        <v>11.262799999999999</v>
      </c>
      <c r="H56" s="55">
        <v>15.1</v>
      </c>
      <c r="I56" s="55">
        <v>7.2</v>
      </c>
      <c r="J56" s="239">
        <f t="shared" si="24"/>
        <v>22.3</v>
      </c>
      <c r="K56" s="237">
        <v>23.55</v>
      </c>
      <c r="L56" s="55">
        <f>Salaries!G56</f>
        <v>22.3</v>
      </c>
      <c r="M56" s="235">
        <f t="shared" ref="M56:M63" si="62">M55*(M$64/M$54)^0.1</f>
        <v>70.099625753985464</v>
      </c>
      <c r="N56" s="55">
        <f t="shared" si="33"/>
        <v>334.48571428571421</v>
      </c>
      <c r="O56" s="235">
        <f t="shared" ref="O56:O63" si="63">O55*($O$64/$O$54)^(1/(62-52))</f>
        <v>65.621939408078077</v>
      </c>
      <c r="P56" s="55">
        <f t="shared" si="53"/>
        <v>59.719496237606904</v>
      </c>
      <c r="Q56" s="55">
        <v>50</v>
      </c>
      <c r="R56" s="55">
        <v>6.9</v>
      </c>
      <c r="S56" s="55">
        <f t="shared" si="31"/>
        <v>56.9</v>
      </c>
      <c r="T56" s="55"/>
      <c r="U56" s="235">
        <f>U55*($U$65/$U$55)^(1/(63-53))</f>
        <v>82.329969374298344</v>
      </c>
      <c r="V56" s="235">
        <f>V55*($V$65/$V$55)^(1/(63-53))</f>
        <v>83.244334434180516</v>
      </c>
      <c r="W56" s="55">
        <f t="shared" si="32"/>
        <v>75.756824042176419</v>
      </c>
      <c r="X56" s="51">
        <v>0.16318181818181818</v>
      </c>
      <c r="Y56" s="51">
        <v>0.33</v>
      </c>
      <c r="Z56" s="51">
        <v>0.34220588235294114</v>
      </c>
      <c r="AA56" s="51">
        <v>0.46187500000000004</v>
      </c>
      <c r="AB56" s="55">
        <f t="shared" si="43"/>
        <v>49.67254545454545</v>
      </c>
      <c r="AC56" s="55">
        <f t="shared" si="18"/>
        <v>100.452</v>
      </c>
      <c r="AD56" s="55">
        <f t="shared" si="19"/>
        <v>104.16747058823528</v>
      </c>
      <c r="AE56" s="55">
        <f t="shared" si="20"/>
        <v>140.59475</v>
      </c>
      <c r="AF56" s="55">
        <v>4.8</v>
      </c>
      <c r="AG56" s="55">
        <v>2</v>
      </c>
      <c r="AH56" s="55">
        <f t="shared" si="27"/>
        <v>6.8</v>
      </c>
      <c r="AI56" s="55">
        <v>96.2</v>
      </c>
      <c r="AJ56" s="55">
        <v>33</v>
      </c>
      <c r="AK56" s="236">
        <v>31.859999999999992</v>
      </c>
      <c r="AL56" s="236">
        <f t="shared" si="44"/>
        <v>31.859999999999992</v>
      </c>
      <c r="AM56" s="236">
        <f t="shared" si="54"/>
        <v>1.1400000000000077</v>
      </c>
      <c r="AN56" s="55">
        <f t="shared" si="55"/>
        <v>334.30974545454546</v>
      </c>
      <c r="AO56" s="55"/>
      <c r="AP56" s="244">
        <f t="shared" si="45"/>
        <v>352.02656949672189</v>
      </c>
      <c r="AQ56" s="244">
        <f t="shared" si="46"/>
        <v>352.02656949672189</v>
      </c>
      <c r="AS56" s="44">
        <v>130</v>
      </c>
      <c r="AT56" s="44">
        <v>54</v>
      </c>
      <c r="AU56" s="44">
        <v>47</v>
      </c>
      <c r="AV56" s="100">
        <v>29</v>
      </c>
      <c r="AY56" s="8">
        <f t="shared" si="47"/>
        <v>381.02656949672189</v>
      </c>
      <c r="AZ56" s="247">
        <f t="shared" si="57"/>
        <v>107.16974545454548</v>
      </c>
      <c r="BA56" s="247">
        <f t="shared" si="58"/>
        <v>268.85682404217641</v>
      </c>
      <c r="BB56" s="8">
        <v>250</v>
      </c>
      <c r="BC56" s="246">
        <f t="shared" si="59"/>
        <v>18.85682404217642</v>
      </c>
      <c r="BD56" s="101">
        <f t="shared" si="48"/>
        <v>29</v>
      </c>
      <c r="BE56" s="101">
        <f t="shared" si="60"/>
        <v>239.85682404217641</v>
      </c>
      <c r="BF56" s="88">
        <v>68.607275405096914</v>
      </c>
      <c r="BG56" s="88">
        <f t="shared" si="56"/>
        <v>171.2495486370795</v>
      </c>
      <c r="BH56" s="7">
        <v>5</v>
      </c>
      <c r="BI56" s="8"/>
      <c r="BJ56" s="8">
        <f t="shared" si="61"/>
        <v>5</v>
      </c>
      <c r="BM56" s="69"/>
      <c r="BP56" s="70"/>
      <c r="BQ56" s="2"/>
      <c r="BS56" s="69"/>
      <c r="BT56" s="69"/>
      <c r="BU56" s="69"/>
      <c r="BV56" s="69"/>
      <c r="BW56" s="69"/>
      <c r="BX56" s="69"/>
      <c r="BY56" s="2"/>
      <c r="BZ56" s="2"/>
      <c r="CD56" s="4"/>
    </row>
    <row r="57" spans="1:82">
      <c r="A57">
        <f t="shared" si="22"/>
        <v>1893</v>
      </c>
      <c r="B57" s="55">
        <v>37.200000000000003</v>
      </c>
      <c r="C57" s="55">
        <v>304.89999999999998</v>
      </c>
      <c r="D57" s="55"/>
      <c r="E57" s="55">
        <f t="shared" si="0"/>
        <v>304.89999999999998</v>
      </c>
      <c r="F57" s="55">
        <f t="shared" si="1"/>
        <v>342.09999999999997</v>
      </c>
      <c r="G57" s="55">
        <f t="shared" ref="G57:G78" si="64">0.037*C57</f>
        <v>11.281299999999998</v>
      </c>
      <c r="H57" s="55">
        <v>14.8</v>
      </c>
      <c r="I57" s="55">
        <v>6.8</v>
      </c>
      <c r="J57" s="239">
        <f t="shared" si="24"/>
        <v>21.6</v>
      </c>
      <c r="K57" s="237">
        <v>23.424999999999997</v>
      </c>
      <c r="L57" s="55">
        <f>Salaries!G57</f>
        <v>22</v>
      </c>
      <c r="M57" s="235">
        <f t="shared" si="62"/>
        <v>71.702805361912951</v>
      </c>
      <c r="N57" s="55">
        <f t="shared" si="33"/>
        <v>337.81428571428569</v>
      </c>
      <c r="O57" s="235">
        <f t="shared" si="63"/>
        <v>67.218426193797526</v>
      </c>
      <c r="P57" s="55">
        <f t="shared" si="53"/>
        <v>60.669128018531765</v>
      </c>
      <c r="Q57" s="55">
        <v>52</v>
      </c>
      <c r="R57" s="55">
        <v>7.1</v>
      </c>
      <c r="S57" s="55">
        <f t="shared" si="31"/>
        <v>59.1</v>
      </c>
      <c r="T57" s="55"/>
      <c r="U57" s="235">
        <f t="shared" ref="U57:U64" si="65">U56*($U$65/$U$55)^(1/(63-53))</f>
        <v>84.223456193222006</v>
      </c>
      <c r="V57" s="235">
        <f t="shared" ref="V57:V64" si="66">V56*($V$65/$V$55)^(1/(63-53))</f>
        <v>85.163578681950298</v>
      </c>
      <c r="W57" s="55">
        <f t="shared" si="32"/>
        <v>76.865829061143714</v>
      </c>
      <c r="X57" s="51">
        <v>0.15803030303030302</v>
      </c>
      <c r="Y57" s="51">
        <v>0.33</v>
      </c>
      <c r="Z57" s="51">
        <v>0.32852941176470585</v>
      </c>
      <c r="AA57" s="51">
        <v>0.4425</v>
      </c>
      <c r="AB57" s="55">
        <f t="shared" si="43"/>
        <v>48.183439393939388</v>
      </c>
      <c r="AC57" s="55">
        <f t="shared" si="18"/>
        <v>100.61699999999999</v>
      </c>
      <c r="AD57" s="55">
        <f t="shared" si="19"/>
        <v>100.16861764705881</v>
      </c>
      <c r="AE57" s="55">
        <f t="shared" si="20"/>
        <v>134.91825</v>
      </c>
      <c r="AF57" s="55">
        <v>4.5999999999999996</v>
      </c>
      <c r="AG57" s="55">
        <v>2.1</v>
      </c>
      <c r="AH57" s="55">
        <f t="shared" si="27"/>
        <v>6.6999999999999993</v>
      </c>
      <c r="AI57" s="55">
        <v>96.2</v>
      </c>
      <c r="AJ57" s="55">
        <v>32</v>
      </c>
      <c r="AK57" s="236">
        <v>31.35</v>
      </c>
      <c r="AL57" s="236">
        <f t="shared" si="44"/>
        <v>31.35</v>
      </c>
      <c r="AM57" s="236">
        <f t="shared" si="54"/>
        <v>0.64999999999999858</v>
      </c>
      <c r="AN57" s="55">
        <f t="shared" si="55"/>
        <v>337.00213939393939</v>
      </c>
      <c r="AO57" s="55"/>
      <c r="AP57" s="244">
        <f t="shared" si="45"/>
        <v>354.11796845508309</v>
      </c>
      <c r="AQ57" s="244">
        <f t="shared" si="46"/>
        <v>354.11796845508309</v>
      </c>
      <c r="AS57" s="44">
        <v>125</v>
      </c>
      <c r="AT57" s="44">
        <v>54</v>
      </c>
      <c r="AU57" s="44">
        <v>46</v>
      </c>
      <c r="AV57" s="100">
        <v>25</v>
      </c>
      <c r="AY57" s="8">
        <f t="shared" si="47"/>
        <v>379.11796845508309</v>
      </c>
      <c r="AZ57" s="247">
        <f t="shared" si="57"/>
        <v>114.35213939393935</v>
      </c>
      <c r="BA57" s="247">
        <f t="shared" si="58"/>
        <v>258.76582906114373</v>
      </c>
      <c r="BB57" s="8">
        <v>241</v>
      </c>
      <c r="BC57" s="246">
        <f t="shared" si="59"/>
        <v>17.765829061143712</v>
      </c>
      <c r="BD57" s="101">
        <f t="shared" si="48"/>
        <v>25</v>
      </c>
      <c r="BE57" s="101">
        <f t="shared" si="60"/>
        <v>233.76582906114373</v>
      </c>
      <c r="BF57" s="88">
        <v>70.092722791358668</v>
      </c>
      <c r="BG57" s="88">
        <f t="shared" si="56"/>
        <v>163.67310626978508</v>
      </c>
      <c r="BH57" s="7">
        <v>6</v>
      </c>
      <c r="BI57" s="8"/>
      <c r="BJ57" s="8">
        <f t="shared" si="61"/>
        <v>6</v>
      </c>
      <c r="BM57" s="69"/>
      <c r="BP57" s="70"/>
      <c r="BQ57" s="2"/>
      <c r="BS57" s="69"/>
      <c r="BT57" s="69"/>
      <c r="BU57" s="69"/>
      <c r="BV57" s="69"/>
      <c r="BW57" s="69"/>
      <c r="BX57" s="69"/>
      <c r="BY57" s="2"/>
      <c r="BZ57" s="2"/>
      <c r="CD57" s="4"/>
    </row>
    <row r="58" spans="1:82">
      <c r="A58">
        <f t="shared" si="22"/>
        <v>1894</v>
      </c>
      <c r="B58" s="55">
        <v>37.4</v>
      </c>
      <c r="C58" s="55">
        <v>356.6</v>
      </c>
      <c r="D58" s="55"/>
      <c r="E58" s="55">
        <f t="shared" si="0"/>
        <v>356.6</v>
      </c>
      <c r="F58" s="55">
        <f t="shared" si="1"/>
        <v>394</v>
      </c>
      <c r="G58" s="55">
        <f t="shared" si="64"/>
        <v>13.1942</v>
      </c>
      <c r="H58" s="55">
        <v>14.3</v>
      </c>
      <c r="I58" s="55">
        <v>7.1</v>
      </c>
      <c r="J58" s="239">
        <f t="shared" si="24"/>
        <v>21.4</v>
      </c>
      <c r="K58" s="237">
        <v>23.325000000000003</v>
      </c>
      <c r="L58" s="55">
        <f>Salaries!G58</f>
        <v>24.3</v>
      </c>
      <c r="M58" s="235">
        <f t="shared" si="62"/>
        <v>73.342649714161524</v>
      </c>
      <c r="N58" s="55">
        <f t="shared" si="33"/>
        <v>345.2</v>
      </c>
      <c r="O58" s="235">
        <f t="shared" si="63"/>
        <v>68.853753191799143</v>
      </c>
      <c r="P58" s="55">
        <f t="shared" si="53"/>
        <v>71.127602515050924</v>
      </c>
      <c r="Q58" s="55">
        <v>62</v>
      </c>
      <c r="R58" s="55">
        <v>7.3</v>
      </c>
      <c r="S58" s="55">
        <f t="shared" si="31"/>
        <v>69.3</v>
      </c>
      <c r="T58" s="55"/>
      <c r="U58" s="235">
        <f t="shared" si="65"/>
        <v>86.160490852144704</v>
      </c>
      <c r="V58" s="235">
        <f t="shared" si="66"/>
        <v>87.127072169114385</v>
      </c>
      <c r="W58" s="55">
        <f t="shared" si="32"/>
        <v>90.004385676437408</v>
      </c>
      <c r="X58" s="51">
        <v>0.15287878787878789</v>
      </c>
      <c r="Y58" s="51">
        <v>0.33</v>
      </c>
      <c r="Z58" s="51">
        <v>0.3148529411764705</v>
      </c>
      <c r="AA58" s="51">
        <v>0.42312500000000003</v>
      </c>
      <c r="AB58" s="55">
        <f t="shared" si="43"/>
        <v>54.516575757575765</v>
      </c>
      <c r="AC58" s="55">
        <f t="shared" si="18"/>
        <v>117.67800000000001</v>
      </c>
      <c r="AD58" s="55">
        <f t="shared" si="19"/>
        <v>112.27655882352938</v>
      </c>
      <c r="AE58" s="55">
        <f t="shared" si="20"/>
        <v>150.88637500000002</v>
      </c>
      <c r="AF58" s="55">
        <v>4.9000000000000004</v>
      </c>
      <c r="AG58" s="55">
        <v>2</v>
      </c>
      <c r="AH58" s="55">
        <f t="shared" si="27"/>
        <v>6.9</v>
      </c>
      <c r="AI58" s="55">
        <v>94.1</v>
      </c>
      <c r="AJ58" s="55">
        <v>33</v>
      </c>
      <c r="AK58" s="236">
        <v>31.479999999999997</v>
      </c>
      <c r="AL58" s="236">
        <f t="shared" si="44"/>
        <v>31.479999999999997</v>
      </c>
      <c r="AM58" s="236">
        <f t="shared" si="54"/>
        <v>1.5200000000000031</v>
      </c>
      <c r="AN58" s="55">
        <f t="shared" si="55"/>
        <v>404.72237575757572</v>
      </c>
      <c r="AO58" s="55"/>
      <c r="AP58" s="244">
        <f t="shared" si="45"/>
        <v>423.90676143401311</v>
      </c>
      <c r="AQ58" s="244">
        <f t="shared" si="46"/>
        <v>423.90676143401311</v>
      </c>
      <c r="AS58" s="44">
        <v>121</v>
      </c>
      <c r="AT58" s="44">
        <v>54</v>
      </c>
      <c r="AU58" s="44">
        <v>45</v>
      </c>
      <c r="AV58" s="100">
        <v>22</v>
      </c>
      <c r="AY58" s="8">
        <f t="shared" si="47"/>
        <v>445.90676143401311</v>
      </c>
      <c r="AZ58" s="247">
        <f t="shared" si="57"/>
        <v>141.20237575757568</v>
      </c>
      <c r="BA58" s="247">
        <f t="shared" si="58"/>
        <v>298.70438567643743</v>
      </c>
      <c r="BB58" s="8">
        <v>278</v>
      </c>
      <c r="BC58" s="246">
        <f t="shared" si="59"/>
        <v>20.704385676437411</v>
      </c>
      <c r="BD58" s="101">
        <f t="shared" si="48"/>
        <v>22</v>
      </c>
      <c r="BE58" s="101">
        <f t="shared" si="60"/>
        <v>276.70438567643743</v>
      </c>
      <c r="BF58" s="88">
        <v>72.447488209305121</v>
      </c>
      <c r="BG58" s="88">
        <f t="shared" si="56"/>
        <v>204.25689746713232</v>
      </c>
      <c r="BH58" s="7">
        <v>6</v>
      </c>
      <c r="BI58" s="8"/>
      <c r="BJ58" s="8">
        <f t="shared" si="61"/>
        <v>6</v>
      </c>
      <c r="BM58" s="69"/>
      <c r="BP58" s="70"/>
      <c r="BQ58" s="2"/>
      <c r="BS58" s="69"/>
      <c r="BT58" s="69"/>
      <c r="BU58" s="69"/>
      <c r="BV58" s="69"/>
      <c r="BW58" s="69"/>
      <c r="BX58" s="69"/>
      <c r="BY58" s="2"/>
      <c r="BZ58" s="2"/>
      <c r="CD58" s="4"/>
    </row>
    <row r="59" spans="1:82">
      <c r="A59">
        <f t="shared" si="22"/>
        <v>1895</v>
      </c>
      <c r="B59" s="55">
        <v>37.200000000000003</v>
      </c>
      <c r="C59" s="55">
        <v>365.6</v>
      </c>
      <c r="D59" s="55"/>
      <c r="E59" s="55">
        <f t="shared" si="0"/>
        <v>365.6</v>
      </c>
      <c r="F59" s="55">
        <f t="shared" si="1"/>
        <v>402.8</v>
      </c>
      <c r="G59" s="55">
        <f t="shared" si="64"/>
        <v>13.527200000000001</v>
      </c>
      <c r="H59" s="55">
        <v>13.7</v>
      </c>
      <c r="I59" s="55">
        <v>7.2</v>
      </c>
      <c r="J59" s="239">
        <f t="shared" si="24"/>
        <v>20.9</v>
      </c>
      <c r="K59" s="237">
        <v>22.925000000000001</v>
      </c>
      <c r="L59" s="55">
        <f>Salaries!G59</f>
        <v>22.9</v>
      </c>
      <c r="M59" s="235">
        <f t="shared" si="62"/>
        <v>75.019997334044177</v>
      </c>
      <c r="N59" s="55">
        <f t="shared" si="33"/>
        <v>359.74285714285719</v>
      </c>
      <c r="O59" s="235">
        <f t="shared" si="63"/>
        <v>70.52886532821924</v>
      </c>
      <c r="P59" s="55">
        <f t="shared" si="53"/>
        <v>71.677178996099855</v>
      </c>
      <c r="Q59" s="55">
        <v>63</v>
      </c>
      <c r="R59" s="55">
        <v>7.4</v>
      </c>
      <c r="S59" s="55">
        <f t="shared" si="31"/>
        <v>70.400000000000006</v>
      </c>
      <c r="T59" s="55"/>
      <c r="U59" s="235">
        <f t="shared" si="65"/>
        <v>88.142074897182113</v>
      </c>
      <c r="V59" s="235">
        <f t="shared" si="66"/>
        <v>89.135835086401102</v>
      </c>
      <c r="W59" s="55">
        <f t="shared" si="32"/>
        <v>90.587097590786158</v>
      </c>
      <c r="X59" s="51">
        <v>0.14772727272727273</v>
      </c>
      <c r="Y59" s="51">
        <v>0.33</v>
      </c>
      <c r="Z59" s="51">
        <v>0.30117647058823521</v>
      </c>
      <c r="AA59" s="51">
        <v>0.40375000000000005</v>
      </c>
      <c r="AB59" s="55">
        <f t="shared" si="43"/>
        <v>54.009090909090915</v>
      </c>
      <c r="AC59" s="55">
        <f t="shared" si="18"/>
        <v>120.64800000000001</v>
      </c>
      <c r="AD59" s="55">
        <f t="shared" si="19"/>
        <v>110.1101176470588</v>
      </c>
      <c r="AE59" s="55">
        <f t="shared" si="20"/>
        <v>147.61100000000002</v>
      </c>
      <c r="AF59" s="55">
        <v>5.3</v>
      </c>
      <c r="AG59" s="55">
        <v>2.1</v>
      </c>
      <c r="AH59" s="55">
        <f t="shared" si="27"/>
        <v>7.4</v>
      </c>
      <c r="AI59" s="55">
        <v>95.2</v>
      </c>
      <c r="AJ59" s="55">
        <v>33</v>
      </c>
      <c r="AK59" s="236">
        <v>31.54</v>
      </c>
      <c r="AL59" s="236">
        <f t="shared" si="44"/>
        <v>31.54</v>
      </c>
      <c r="AM59" s="236">
        <f t="shared" si="54"/>
        <v>1.4600000000000009</v>
      </c>
      <c r="AN59" s="55">
        <f t="shared" si="55"/>
        <v>415.08189090909093</v>
      </c>
      <c r="AO59" s="55"/>
      <c r="AP59" s="244">
        <f t="shared" si="45"/>
        <v>433.80898849987716</v>
      </c>
      <c r="AQ59" s="244">
        <f t="shared" si="46"/>
        <v>433.80898849987716</v>
      </c>
      <c r="AS59" s="44">
        <v>122</v>
      </c>
      <c r="AT59" s="44">
        <v>54</v>
      </c>
      <c r="AU59" s="44">
        <v>44</v>
      </c>
      <c r="AV59" s="100">
        <v>24</v>
      </c>
      <c r="AY59" s="8">
        <f t="shared" si="47"/>
        <v>457.80898849987716</v>
      </c>
      <c r="AZ59" s="247">
        <f t="shared" si="57"/>
        <v>150.62189090909101</v>
      </c>
      <c r="BA59" s="247">
        <f t="shared" si="58"/>
        <v>301.18709759078615</v>
      </c>
      <c r="BB59" s="8">
        <v>281</v>
      </c>
      <c r="BC59" s="246">
        <f t="shared" si="59"/>
        <v>20.187097590786152</v>
      </c>
      <c r="BD59" s="101">
        <f t="shared" si="48"/>
        <v>24</v>
      </c>
      <c r="BE59" s="101">
        <f t="shared" si="60"/>
        <v>277.18709759078615</v>
      </c>
      <c r="BF59" s="88">
        <v>73.740539444942712</v>
      </c>
      <c r="BG59" s="88">
        <f t="shared" si="56"/>
        <v>203.44655814584343</v>
      </c>
      <c r="BH59" s="7">
        <v>6</v>
      </c>
      <c r="BI59" s="8"/>
      <c r="BJ59" s="8">
        <f t="shared" si="61"/>
        <v>6</v>
      </c>
      <c r="BM59" s="69"/>
      <c r="BP59" s="70"/>
      <c r="BQ59" s="2"/>
      <c r="BS59" s="69"/>
      <c r="BT59" s="69"/>
      <c r="BU59" s="69"/>
      <c r="BV59" s="69"/>
      <c r="BW59" s="69"/>
      <c r="BX59" s="69"/>
      <c r="BY59" s="2"/>
      <c r="BZ59" s="2"/>
      <c r="CD59" s="4"/>
    </row>
    <row r="60" spans="1:82">
      <c r="A60">
        <f t="shared" si="22"/>
        <v>1896</v>
      </c>
      <c r="B60" s="55">
        <v>37.1</v>
      </c>
      <c r="C60" s="55">
        <v>368.5</v>
      </c>
      <c r="D60" s="55"/>
      <c r="E60" s="55">
        <f t="shared" si="0"/>
        <v>368.5</v>
      </c>
      <c r="F60" s="55">
        <f t="shared" si="1"/>
        <v>405.6</v>
      </c>
      <c r="G60" s="55">
        <f t="shared" si="64"/>
        <v>13.634499999999999</v>
      </c>
      <c r="H60" s="55">
        <v>13.3</v>
      </c>
      <c r="I60" s="55">
        <v>7.4</v>
      </c>
      <c r="J60" s="239">
        <f t="shared" si="24"/>
        <v>20.700000000000003</v>
      </c>
      <c r="K60" s="237">
        <v>23.400000000000002</v>
      </c>
      <c r="L60" s="55">
        <f>Salaries!G60</f>
        <v>22.4</v>
      </c>
      <c r="M60" s="235">
        <f t="shared" si="62"/>
        <v>76.735705921916008</v>
      </c>
      <c r="N60" s="55">
        <f t="shared" si="33"/>
        <v>382.61428571428576</v>
      </c>
      <c r="O60" s="235">
        <f t="shared" si="63"/>
        <v>72.244730517879077</v>
      </c>
      <c r="P60" s="55">
        <f t="shared" si="53"/>
        <v>69.579689493659799</v>
      </c>
      <c r="Q60" s="55">
        <v>62</v>
      </c>
      <c r="R60" s="55">
        <v>7.6</v>
      </c>
      <c r="S60" s="55">
        <f t="shared" si="31"/>
        <v>69.599999999999994</v>
      </c>
      <c r="T60" s="55"/>
      <c r="U60" s="235">
        <f t="shared" si="65"/>
        <v>90.169232908763945</v>
      </c>
      <c r="V60" s="235">
        <f t="shared" si="66"/>
        <v>91.190911145601206</v>
      </c>
      <c r="W60" s="55">
        <f t="shared" si="32"/>
        <v>87.826963110957806</v>
      </c>
      <c r="X60" s="51">
        <v>0.14257575757575758</v>
      </c>
      <c r="Y60" s="51">
        <v>0.33</v>
      </c>
      <c r="Z60" s="51">
        <v>0.28749999999999992</v>
      </c>
      <c r="AA60" s="51">
        <v>0.38437500000000002</v>
      </c>
      <c r="AB60" s="55">
        <f t="shared" si="43"/>
        <v>52.539166666666667</v>
      </c>
      <c r="AC60" s="55">
        <f t="shared" si="18"/>
        <v>121.605</v>
      </c>
      <c r="AD60" s="55">
        <f t="shared" si="19"/>
        <v>105.94374999999997</v>
      </c>
      <c r="AE60" s="55">
        <f t="shared" si="20"/>
        <v>141.64218750000001</v>
      </c>
      <c r="AF60" s="55">
        <v>6.3</v>
      </c>
      <c r="AG60" s="55">
        <v>2.2000000000000002</v>
      </c>
      <c r="AH60" s="55">
        <f t="shared" si="27"/>
        <v>8.5</v>
      </c>
      <c r="AI60" s="55">
        <v>97.5</v>
      </c>
      <c r="AJ60" s="55">
        <v>34</v>
      </c>
      <c r="AK60" s="236">
        <v>32.800000000000004</v>
      </c>
      <c r="AL60" s="236">
        <f t="shared" si="44"/>
        <v>32.800000000000004</v>
      </c>
      <c r="AM60" s="236">
        <f t="shared" si="54"/>
        <v>1.1999999999999957</v>
      </c>
      <c r="AN60" s="55">
        <f t="shared" si="55"/>
        <v>416.00466666666676</v>
      </c>
      <c r="AO60" s="55"/>
      <c r="AP60" s="244">
        <f t="shared" si="45"/>
        <v>433.03162977762457</v>
      </c>
      <c r="AQ60" s="244">
        <f t="shared" si="46"/>
        <v>433.03162977762457</v>
      </c>
      <c r="AS60" s="44">
        <v>124</v>
      </c>
      <c r="AT60" s="44">
        <v>54</v>
      </c>
      <c r="AU60" s="44">
        <v>43</v>
      </c>
      <c r="AV60" s="100">
        <v>27</v>
      </c>
      <c r="AY60" s="8">
        <f t="shared" si="47"/>
        <v>460.03162977762457</v>
      </c>
      <c r="AZ60" s="247">
        <f t="shared" si="57"/>
        <v>156.80466666666678</v>
      </c>
      <c r="BA60" s="247">
        <f t="shared" si="58"/>
        <v>297.2269631109578</v>
      </c>
      <c r="BB60" s="8">
        <v>279</v>
      </c>
      <c r="BC60" s="246">
        <f t="shared" si="59"/>
        <v>18.226963110957811</v>
      </c>
      <c r="BD60" s="101">
        <f t="shared" si="48"/>
        <v>27</v>
      </c>
      <c r="BE60" s="101">
        <f t="shared" si="60"/>
        <v>270.2269631109578</v>
      </c>
      <c r="BF60" s="88">
        <v>76.03196451142135</v>
      </c>
      <c r="BG60" s="88">
        <f t="shared" si="56"/>
        <v>194.19499859953646</v>
      </c>
      <c r="BH60" s="7">
        <v>6</v>
      </c>
      <c r="BI60" s="8"/>
      <c r="BJ60" s="8">
        <f t="shared" si="61"/>
        <v>6</v>
      </c>
      <c r="BM60" s="69"/>
      <c r="BP60" s="70"/>
      <c r="BQ60" s="2"/>
      <c r="BS60" s="69"/>
      <c r="BT60" s="69"/>
      <c r="BU60" s="69"/>
      <c r="BV60" s="69"/>
      <c r="BW60" s="69"/>
      <c r="BX60" s="69"/>
      <c r="BY60" s="2"/>
      <c r="BZ60" s="2"/>
      <c r="CD60" s="4"/>
    </row>
    <row r="61" spans="1:82">
      <c r="A61">
        <f t="shared" si="22"/>
        <v>1897</v>
      </c>
      <c r="B61" s="55">
        <v>37</v>
      </c>
      <c r="C61" s="55">
        <v>391.9</v>
      </c>
      <c r="D61" s="55"/>
      <c r="E61" s="55">
        <f t="shared" si="0"/>
        <v>391.9</v>
      </c>
      <c r="F61" s="55">
        <f t="shared" si="1"/>
        <v>428.9</v>
      </c>
      <c r="G61" s="55">
        <f t="shared" si="64"/>
        <v>14.500299999999999</v>
      </c>
      <c r="H61" s="55">
        <v>13</v>
      </c>
      <c r="I61" s="55">
        <v>9.1</v>
      </c>
      <c r="J61" s="239">
        <f t="shared" si="24"/>
        <v>22.1</v>
      </c>
      <c r="K61" s="237">
        <v>23.6</v>
      </c>
      <c r="L61" s="55">
        <f>Salaries!G61</f>
        <v>21.8</v>
      </c>
      <c r="M61" s="235">
        <f t="shared" si="62"/>
        <v>78.490652793753497</v>
      </c>
      <c r="N61" s="55">
        <f t="shared" si="33"/>
        <v>404.68571428571425</v>
      </c>
      <c r="O61" s="235">
        <f t="shared" si="63"/>
        <v>74.002340223566293</v>
      </c>
      <c r="P61" s="55">
        <f t="shared" si="53"/>
        <v>71.664296785974798</v>
      </c>
      <c r="Q61" s="55">
        <v>64</v>
      </c>
      <c r="R61" s="55">
        <v>7.7</v>
      </c>
      <c r="S61" s="55">
        <f t="shared" si="31"/>
        <v>71.7</v>
      </c>
      <c r="T61" s="55"/>
      <c r="U61" s="235">
        <f t="shared" si="65"/>
        <v>92.243013031394497</v>
      </c>
      <c r="V61" s="235">
        <f t="shared" si="66"/>
        <v>93.293368121859018</v>
      </c>
      <c r="W61" s="55">
        <f t="shared" si="32"/>
        <v>90.345840429502914</v>
      </c>
      <c r="X61" s="51">
        <v>0.13742424242424242</v>
      </c>
      <c r="Y61" s="51">
        <v>0.33</v>
      </c>
      <c r="Z61" s="51">
        <v>0.27382352941176458</v>
      </c>
      <c r="AA61" s="51">
        <v>0.36499999999999999</v>
      </c>
      <c r="AB61" s="55">
        <f t="shared" si="43"/>
        <v>53.856560606060604</v>
      </c>
      <c r="AC61" s="55">
        <f t="shared" si="18"/>
        <v>129.327</v>
      </c>
      <c r="AD61" s="55">
        <f t="shared" si="19"/>
        <v>107.31144117647054</v>
      </c>
      <c r="AE61" s="55">
        <f t="shared" si="20"/>
        <v>143.04349999999999</v>
      </c>
      <c r="AF61" s="55">
        <v>6.7</v>
      </c>
      <c r="AG61" s="55">
        <v>2.4</v>
      </c>
      <c r="AH61" s="55">
        <f t="shared" si="27"/>
        <v>9.1</v>
      </c>
      <c r="AI61" s="55">
        <v>98.6</v>
      </c>
      <c r="AJ61" s="55">
        <v>35</v>
      </c>
      <c r="AK61" s="236">
        <v>34.169999999999995</v>
      </c>
      <c r="AL61" s="236">
        <f t="shared" si="44"/>
        <v>34.169999999999995</v>
      </c>
      <c r="AM61" s="236">
        <f t="shared" si="54"/>
        <v>0.8300000000000054</v>
      </c>
      <c r="AN61" s="55">
        <f t="shared" si="55"/>
        <v>441.55626060606062</v>
      </c>
      <c r="AO61" s="55"/>
      <c r="AP61" s="244">
        <f t="shared" si="45"/>
        <v>459.3721010355635</v>
      </c>
      <c r="AQ61" s="244">
        <f t="shared" si="46"/>
        <v>459.3721010355635</v>
      </c>
      <c r="AS61" s="44">
        <v>127</v>
      </c>
      <c r="AT61" s="44">
        <v>54</v>
      </c>
      <c r="AU61" s="44">
        <v>42</v>
      </c>
      <c r="AV61" s="100">
        <v>31</v>
      </c>
      <c r="AY61" s="8">
        <f t="shared" si="47"/>
        <v>490.3721010355635</v>
      </c>
      <c r="AZ61" s="247">
        <f t="shared" si="57"/>
        <v>175.72626060606058</v>
      </c>
      <c r="BA61" s="247">
        <f t="shared" si="58"/>
        <v>308.64584042950293</v>
      </c>
      <c r="BB61" s="8">
        <v>290</v>
      </c>
      <c r="BC61" s="246">
        <f t="shared" si="59"/>
        <v>18.645840429502911</v>
      </c>
      <c r="BD61" s="101">
        <f t="shared" si="48"/>
        <v>31</v>
      </c>
      <c r="BE61" s="101">
        <f t="shared" si="60"/>
        <v>277.64584042950293</v>
      </c>
      <c r="BF61" s="88">
        <v>78.778878998050914</v>
      </c>
      <c r="BG61" s="88">
        <f t="shared" si="56"/>
        <v>198.86696143145201</v>
      </c>
      <c r="BH61" s="7">
        <v>6</v>
      </c>
      <c r="BI61" s="8">
        <f t="shared" ref="BI61:BI77" si="67">AO61</f>
        <v>0</v>
      </c>
      <c r="BJ61" s="8">
        <f t="shared" si="61"/>
        <v>6</v>
      </c>
      <c r="BM61" s="69"/>
      <c r="BP61" s="70"/>
      <c r="BQ61" s="2"/>
      <c r="BS61" s="69"/>
      <c r="BT61" s="69"/>
      <c r="BU61" s="69"/>
      <c r="BV61" s="69"/>
      <c r="BW61" s="69"/>
      <c r="BX61" s="69"/>
      <c r="BY61" s="2"/>
      <c r="BZ61" s="2"/>
      <c r="CD61" s="4"/>
    </row>
    <row r="62" spans="1:82">
      <c r="A62">
        <f t="shared" si="22"/>
        <v>1898</v>
      </c>
      <c r="B62" s="55">
        <v>37.700000000000003</v>
      </c>
      <c r="C62" s="55">
        <v>426.3</v>
      </c>
      <c r="D62" s="55"/>
      <c r="E62" s="55">
        <f t="shared" si="0"/>
        <v>426.3</v>
      </c>
      <c r="F62" s="55">
        <f t="shared" si="1"/>
        <v>464</v>
      </c>
      <c r="G62" s="55">
        <f t="shared" si="64"/>
        <v>15.773099999999999</v>
      </c>
      <c r="H62" s="55">
        <v>12.8</v>
      </c>
      <c r="I62" s="55">
        <v>8.8000000000000007</v>
      </c>
      <c r="J62" s="239">
        <f t="shared" si="24"/>
        <v>21.6</v>
      </c>
      <c r="K62" s="237">
        <v>23.6</v>
      </c>
      <c r="L62" s="55">
        <f>Salaries!G62</f>
        <v>20.8</v>
      </c>
      <c r="M62" s="235">
        <f t="shared" si="62"/>
        <v>80.285735329764151</v>
      </c>
      <c r="N62" s="55">
        <f t="shared" si="33"/>
        <v>415.78571428571428</v>
      </c>
      <c r="O62" s="235">
        <f t="shared" si="63"/>
        <v>75.802710028922803</v>
      </c>
      <c r="P62" s="55">
        <f t="shared" si="53"/>
        <v>77.719590103868256</v>
      </c>
      <c r="Q62" s="55">
        <v>70</v>
      </c>
      <c r="R62" s="55">
        <v>7.9</v>
      </c>
      <c r="S62" s="55">
        <f t="shared" si="31"/>
        <v>77.900000000000006</v>
      </c>
      <c r="T62" s="55"/>
      <c r="U62" s="235">
        <f t="shared" si="65"/>
        <v>94.36448751559702</v>
      </c>
      <c r="V62" s="235">
        <f t="shared" si="66"/>
        <v>95.444298408466338</v>
      </c>
      <c r="W62" s="55">
        <f t="shared" si="32"/>
        <v>97.85787008442</v>
      </c>
      <c r="X62" s="51">
        <v>0.13227272727272726</v>
      </c>
      <c r="Y62" s="51">
        <v>0.33</v>
      </c>
      <c r="Z62" s="51">
        <v>0.26014705882352929</v>
      </c>
      <c r="AA62" s="51">
        <v>0.34562500000000002</v>
      </c>
      <c r="AB62" s="55">
        <f t="shared" si="43"/>
        <v>56.387863636363633</v>
      </c>
      <c r="AC62" s="55">
        <f t="shared" si="18"/>
        <v>140.679</v>
      </c>
      <c r="AD62" s="55">
        <f t="shared" si="19"/>
        <v>110.90069117647054</v>
      </c>
      <c r="AE62" s="55">
        <f t="shared" si="20"/>
        <v>147.33993750000002</v>
      </c>
      <c r="AF62" s="55">
        <v>7.1</v>
      </c>
      <c r="AG62" s="55">
        <v>2.2000000000000002</v>
      </c>
      <c r="AH62" s="55">
        <f t="shared" si="27"/>
        <v>9.3000000000000007</v>
      </c>
      <c r="AI62" s="55">
        <v>102.9</v>
      </c>
      <c r="AJ62" s="55">
        <v>37</v>
      </c>
      <c r="AK62" s="236">
        <v>36.120000000000005</v>
      </c>
      <c r="AL62" s="236">
        <f t="shared" si="44"/>
        <v>36.120000000000005</v>
      </c>
      <c r="AM62" s="236">
        <f t="shared" si="54"/>
        <v>0.87999999999999545</v>
      </c>
      <c r="AN62" s="55">
        <f t="shared" si="55"/>
        <v>483.51476363636357</v>
      </c>
      <c r="AO62" s="55"/>
      <c r="AP62" s="244">
        <f t="shared" si="45"/>
        <v>502.59263372078351</v>
      </c>
      <c r="AQ62" s="244">
        <f t="shared" si="46"/>
        <v>502.59263372078351</v>
      </c>
      <c r="AS62" s="44">
        <v>123</v>
      </c>
      <c r="AT62" s="44">
        <v>54</v>
      </c>
      <c r="AU62" s="44">
        <v>41</v>
      </c>
      <c r="AV62" s="100">
        <v>28</v>
      </c>
      <c r="AY62" s="8">
        <f t="shared" si="47"/>
        <v>530.59263372078351</v>
      </c>
      <c r="AZ62" s="247">
        <f t="shared" si="57"/>
        <v>200.63476363636352</v>
      </c>
      <c r="BA62" s="247">
        <f t="shared" si="58"/>
        <v>322.95787008441999</v>
      </c>
      <c r="BB62" s="8">
        <v>303</v>
      </c>
      <c r="BC62" s="246">
        <f t="shared" si="59"/>
        <v>19.957870084419994</v>
      </c>
      <c r="BD62" s="101">
        <f t="shared" si="48"/>
        <v>28</v>
      </c>
      <c r="BE62" s="101">
        <f t="shared" si="60"/>
        <v>294.95787008441999</v>
      </c>
      <c r="BF62" s="88">
        <v>81.638934375088667</v>
      </c>
      <c r="BG62" s="88">
        <f t="shared" si="56"/>
        <v>213.31893570933133</v>
      </c>
      <c r="BH62" s="7">
        <v>7</v>
      </c>
      <c r="BI62" s="8">
        <f t="shared" si="67"/>
        <v>0</v>
      </c>
      <c r="BJ62" s="8">
        <f t="shared" si="61"/>
        <v>7</v>
      </c>
      <c r="BM62" s="69"/>
      <c r="BP62" s="70"/>
      <c r="BQ62" s="2"/>
      <c r="BS62" s="69"/>
      <c r="BT62" s="69"/>
      <c r="BU62" s="69"/>
      <c r="BV62" s="69"/>
      <c r="BW62" s="69"/>
      <c r="BX62" s="69"/>
      <c r="BY62" s="2"/>
      <c r="BZ62" s="2"/>
      <c r="CD62" s="4"/>
    </row>
    <row r="63" spans="1:82">
      <c r="A63">
        <f t="shared" si="22"/>
        <v>1899</v>
      </c>
      <c r="B63" s="55">
        <v>37.700000000000003</v>
      </c>
      <c r="C63" s="55">
        <v>464.5</v>
      </c>
      <c r="D63" s="55"/>
      <c r="E63" s="55">
        <f t="shared" si="0"/>
        <v>464.5</v>
      </c>
      <c r="F63" s="55">
        <f t="shared" si="1"/>
        <v>502.2</v>
      </c>
      <c r="G63" s="55">
        <f t="shared" si="64"/>
        <v>17.186499999999999</v>
      </c>
      <c r="H63" s="55">
        <v>13.8</v>
      </c>
      <c r="I63" s="55">
        <v>9.1</v>
      </c>
      <c r="J63" s="239">
        <f t="shared" si="24"/>
        <v>22.9</v>
      </c>
      <c r="K63" s="237">
        <v>23.299999999999997</v>
      </c>
      <c r="L63" s="55">
        <f>Salaries!G63</f>
        <v>20.399999999999999</v>
      </c>
      <c r="M63" s="235">
        <f t="shared" si="62"/>
        <v>82.121871433255734</v>
      </c>
      <c r="N63" s="55">
        <f t="shared" si="33"/>
        <v>427.21428571428572</v>
      </c>
      <c r="O63" s="235">
        <f t="shared" si="63"/>
        <v>77.646880225270294</v>
      </c>
      <c r="P63" s="55">
        <f t="shared" si="53"/>
        <v>84.423618475996108</v>
      </c>
      <c r="Q63" s="55">
        <v>76</v>
      </c>
      <c r="R63" s="55">
        <v>8.1</v>
      </c>
      <c r="S63" s="55">
        <f t="shared" si="31"/>
        <v>84.1</v>
      </c>
      <c r="T63" s="55"/>
      <c r="U63" s="235">
        <f t="shared" si="65"/>
        <v>96.534753272322163</v>
      </c>
      <c r="V63" s="235">
        <f t="shared" si="66"/>
        <v>97.644819584447504</v>
      </c>
      <c r="W63" s="55">
        <f t="shared" si="32"/>
        <v>106.16690549367365</v>
      </c>
      <c r="X63" s="51">
        <v>0.12712121212121213</v>
      </c>
      <c r="Y63" s="51">
        <v>0.33</v>
      </c>
      <c r="Z63" s="51">
        <v>0.246470588235294</v>
      </c>
      <c r="AA63" s="51">
        <v>0.32625000000000004</v>
      </c>
      <c r="AB63" s="55">
        <f t="shared" si="43"/>
        <v>59.047803030303037</v>
      </c>
      <c r="AC63" s="55">
        <f t="shared" si="18"/>
        <v>153.285</v>
      </c>
      <c r="AD63" s="55">
        <f t="shared" si="19"/>
        <v>114.48558823529406</v>
      </c>
      <c r="AE63" s="55">
        <f t="shared" si="20"/>
        <v>151.54312500000003</v>
      </c>
      <c r="AF63" s="55">
        <v>7.8</v>
      </c>
      <c r="AG63" s="55">
        <v>2.7</v>
      </c>
      <c r="AH63" s="55">
        <f t="shared" si="27"/>
        <v>10.5</v>
      </c>
      <c r="AI63" s="55">
        <v>104.9</v>
      </c>
      <c r="AJ63" s="55">
        <v>41</v>
      </c>
      <c r="AK63" s="236">
        <v>39.82</v>
      </c>
      <c r="AL63" s="236">
        <f t="shared" si="44"/>
        <v>39.82</v>
      </c>
      <c r="AM63" s="236">
        <f t="shared" si="54"/>
        <v>1.1799999999999997</v>
      </c>
      <c r="AN63" s="55">
        <f t="shared" si="55"/>
        <v>531.46130303030316</v>
      </c>
      <c r="AO63" s="55"/>
      <c r="AP63" s="244">
        <f t="shared" si="45"/>
        <v>552.34820852397672</v>
      </c>
      <c r="AQ63" s="244">
        <f t="shared" si="46"/>
        <v>552.34820852397672</v>
      </c>
      <c r="AS63" s="44">
        <v>130</v>
      </c>
      <c r="AT63" s="44">
        <v>55</v>
      </c>
      <c r="AU63" s="44">
        <v>41</v>
      </c>
      <c r="AV63" s="100">
        <v>34</v>
      </c>
      <c r="AY63" s="8">
        <f t="shared" si="47"/>
        <v>586.34820852397672</v>
      </c>
      <c r="AZ63" s="247">
        <f t="shared" si="57"/>
        <v>226.28130303030309</v>
      </c>
      <c r="BA63" s="247">
        <f t="shared" si="58"/>
        <v>353.06690549367363</v>
      </c>
      <c r="BB63" s="8">
        <v>331</v>
      </c>
      <c r="BC63" s="246">
        <f t="shared" si="59"/>
        <v>22.066905493673659</v>
      </c>
      <c r="BD63" s="101">
        <f t="shared" si="48"/>
        <v>34</v>
      </c>
      <c r="BE63" s="101">
        <f t="shared" si="60"/>
        <v>319.06690549367363</v>
      </c>
      <c r="BF63" s="88">
        <v>84.313251828292707</v>
      </c>
      <c r="BG63" s="88">
        <f t="shared" si="56"/>
        <v>234.75365366538091</v>
      </c>
      <c r="BH63" s="7">
        <v>7</v>
      </c>
      <c r="BI63" s="8">
        <f t="shared" si="67"/>
        <v>0</v>
      </c>
      <c r="BJ63" s="8">
        <f t="shared" si="61"/>
        <v>7</v>
      </c>
      <c r="BM63" s="69"/>
      <c r="BP63" s="70"/>
      <c r="BQ63" s="2"/>
      <c r="BS63" s="69"/>
      <c r="BT63" s="69"/>
      <c r="BU63" s="69"/>
      <c r="BV63" s="69"/>
      <c r="BW63" s="69"/>
      <c r="BX63" s="69"/>
      <c r="BY63" s="2"/>
      <c r="BZ63" s="2"/>
      <c r="CD63" s="4"/>
    </row>
    <row r="64" spans="1:82">
      <c r="A64">
        <f t="shared" si="22"/>
        <v>1900</v>
      </c>
      <c r="B64" s="55">
        <v>39.1</v>
      </c>
      <c r="C64" s="55">
        <v>459.4</v>
      </c>
      <c r="D64" s="55"/>
      <c r="E64" s="55">
        <f t="shared" ref="E64:E71" si="68">C64+D64</f>
        <v>459.4</v>
      </c>
      <c r="F64" s="55">
        <f t="shared" si="1"/>
        <v>498.5</v>
      </c>
      <c r="G64" s="55">
        <f t="shared" si="64"/>
        <v>16.997799999999998</v>
      </c>
      <c r="H64" s="55">
        <v>15.7</v>
      </c>
      <c r="I64" s="55">
        <v>9.1999999999999993</v>
      </c>
      <c r="J64" s="239">
        <f t="shared" si="24"/>
        <v>24.9</v>
      </c>
      <c r="K64" s="237">
        <v>20.650000000000002</v>
      </c>
      <c r="L64" s="55">
        <f>Salaries!G64</f>
        <v>21.3</v>
      </c>
      <c r="M64" s="55">
        <v>84</v>
      </c>
      <c r="N64" s="55">
        <f t="shared" si="33"/>
        <v>434.98571428571432</v>
      </c>
      <c r="O64" s="55">
        <f>M64*N64/C64</f>
        <v>79.53591641271224</v>
      </c>
      <c r="P64" s="55">
        <f t="shared" si="53"/>
        <v>84</v>
      </c>
      <c r="Q64" s="55">
        <v>76</v>
      </c>
      <c r="R64" s="55">
        <v>8.1999999999999993</v>
      </c>
      <c r="S64" s="55">
        <f t="shared" si="31"/>
        <v>84.2</v>
      </c>
      <c r="T64" s="55">
        <f>P64-M64</f>
        <v>0</v>
      </c>
      <c r="U64" s="235">
        <f t="shared" si="65"/>
        <v>98.754932440107098</v>
      </c>
      <c r="V64" s="235">
        <f t="shared" si="66"/>
        <v>99.896074995230393</v>
      </c>
      <c r="W64" s="55">
        <f t="shared" si="32"/>
        <v>105.5029058325928</v>
      </c>
      <c r="X64" s="51">
        <v>0.12196969696969698</v>
      </c>
      <c r="Y64" s="51">
        <v>0.33</v>
      </c>
      <c r="Z64" s="51">
        <v>0.23279411764705871</v>
      </c>
      <c r="AA64" s="51">
        <v>0.30687500000000001</v>
      </c>
      <c r="AB64" s="55">
        <f t="shared" si="43"/>
        <v>56.032878787878786</v>
      </c>
      <c r="AC64" s="55">
        <f t="shared" si="18"/>
        <v>151.602</v>
      </c>
      <c r="AD64" s="55">
        <f t="shared" si="19"/>
        <v>106.94561764705877</v>
      </c>
      <c r="AE64" s="55">
        <f t="shared" si="20"/>
        <v>140.978375</v>
      </c>
      <c r="AF64" s="55">
        <v>8.5</v>
      </c>
      <c r="AG64" s="55">
        <v>2.4</v>
      </c>
      <c r="AH64" s="55">
        <f t="shared" si="27"/>
        <v>10.9</v>
      </c>
      <c r="AI64" s="55">
        <v>105.3</v>
      </c>
      <c r="AJ64" s="55">
        <v>46</v>
      </c>
      <c r="AK64" s="236">
        <v>44.349999999999994</v>
      </c>
      <c r="AL64" s="236">
        <f t="shared" si="44"/>
        <v>44.349999999999994</v>
      </c>
      <c r="AM64" s="236">
        <f t="shared" si="54"/>
        <v>1.6500000000000057</v>
      </c>
      <c r="AN64" s="55">
        <f t="shared" si="55"/>
        <v>527.13507878787868</v>
      </c>
      <c r="AO64" s="55">
        <v>1</v>
      </c>
      <c r="AP64" s="244">
        <f t="shared" si="45"/>
        <v>547.78798462047155</v>
      </c>
      <c r="AQ64" s="244">
        <f t="shared" si="46"/>
        <v>546.78798462047155</v>
      </c>
      <c r="AS64" s="44">
        <v>130</v>
      </c>
      <c r="AT64" s="44">
        <v>56</v>
      </c>
      <c r="AU64" s="44">
        <v>41</v>
      </c>
      <c r="AV64" s="100">
        <v>33</v>
      </c>
      <c r="AY64" s="8">
        <f t="shared" si="47"/>
        <v>580.78798462047155</v>
      </c>
      <c r="AZ64" s="247">
        <f t="shared" si="57"/>
        <v>229.48507878787876</v>
      </c>
      <c r="BA64" s="247">
        <f t="shared" si="58"/>
        <v>343.30290583259278</v>
      </c>
      <c r="BB64" s="8">
        <v>322</v>
      </c>
      <c r="BC64" s="246">
        <f t="shared" si="59"/>
        <v>21.302905832592799</v>
      </c>
      <c r="BD64" s="101">
        <f t="shared" si="48"/>
        <v>33</v>
      </c>
      <c r="BE64" s="101">
        <f t="shared" si="60"/>
        <v>310.30290583259278</v>
      </c>
      <c r="BF64" s="88">
        <v>88.045784530075224</v>
      </c>
      <c r="BG64" s="88">
        <f t="shared" si="56"/>
        <v>222.25712130251756</v>
      </c>
      <c r="BH64" s="7">
        <v>8</v>
      </c>
      <c r="BI64" s="8">
        <f t="shared" si="67"/>
        <v>1</v>
      </c>
      <c r="BJ64" s="8">
        <f t="shared" si="61"/>
        <v>7</v>
      </c>
      <c r="BM64" s="69"/>
      <c r="BP64" s="70"/>
      <c r="BQ64" s="2"/>
      <c r="BS64" s="69"/>
      <c r="BT64" s="69"/>
      <c r="BU64" s="69"/>
      <c r="BV64" s="69"/>
      <c r="BW64" s="69"/>
      <c r="BX64" s="69"/>
      <c r="BY64" s="2"/>
      <c r="BZ64" s="2"/>
      <c r="CD64" s="4"/>
    </row>
    <row r="65" spans="1:82">
      <c r="A65">
        <f t="shared" si="22"/>
        <v>1901</v>
      </c>
      <c r="B65" s="55">
        <v>41.8</v>
      </c>
      <c r="C65" s="55">
        <v>434.3</v>
      </c>
      <c r="D65" s="55"/>
      <c r="E65" s="55">
        <f t="shared" si="68"/>
        <v>434.3</v>
      </c>
      <c r="F65" s="55">
        <f t="shared" si="1"/>
        <v>476.1</v>
      </c>
      <c r="G65" s="55">
        <f t="shared" si="64"/>
        <v>16.069099999999999</v>
      </c>
      <c r="H65" s="55">
        <v>16.899999999999999</v>
      </c>
      <c r="I65" s="55">
        <v>10.5</v>
      </c>
      <c r="J65" s="239">
        <f t="shared" si="24"/>
        <v>27.4</v>
      </c>
      <c r="K65" s="237">
        <v>21.224999999999998</v>
      </c>
      <c r="L65" s="55">
        <f>Salaries!G65</f>
        <v>21.3</v>
      </c>
      <c r="M65" s="235">
        <f>M64*(M$74/M$64)^0.1</f>
        <v>86.2172184034103</v>
      </c>
      <c r="N65" s="55">
        <f t="shared" si="33"/>
        <v>439.34285714285716</v>
      </c>
      <c r="O65" s="235">
        <f>O64*($O$75/$O$64)^(1/(73-62))</f>
        <v>82.324891886977213</v>
      </c>
      <c r="P65" s="55">
        <f t="shared" si="53"/>
        <v>81.379951819470449</v>
      </c>
      <c r="Q65" s="55">
        <v>75</v>
      </c>
      <c r="R65" s="55">
        <v>8.4</v>
      </c>
      <c r="S65" s="55">
        <f t="shared" si="31"/>
        <v>83.4</v>
      </c>
      <c r="T65" s="55"/>
      <c r="U65" s="55">
        <f>'Intermediate incomes'!I8+'Intermediate incomes'!I11</f>
        <v>101.0261729652787</v>
      </c>
      <c r="V65" s="55">
        <f>U65*N65/C65</f>
        <v>102.19923434670508</v>
      </c>
      <c r="W65" s="55">
        <f t="shared" si="32"/>
        <v>101.0261729652787</v>
      </c>
      <c r="X65" s="51">
        <v>0.11681818181818182</v>
      </c>
      <c r="Y65" s="51">
        <v>0.33</v>
      </c>
      <c r="Z65" s="51">
        <v>0.21911764705882342</v>
      </c>
      <c r="AA65" s="51">
        <v>0.28750000000000003</v>
      </c>
      <c r="AB65" s="55">
        <f t="shared" si="43"/>
        <v>50.734136363636367</v>
      </c>
      <c r="AC65" s="55">
        <f t="shared" si="18"/>
        <v>143.31900000000002</v>
      </c>
      <c r="AD65" s="55">
        <f t="shared" si="19"/>
        <v>95.16279411764701</v>
      </c>
      <c r="AE65" s="55">
        <f t="shared" si="20"/>
        <v>124.86125000000001</v>
      </c>
      <c r="AF65" s="55">
        <v>9</v>
      </c>
      <c r="AG65" s="55">
        <v>2.6</v>
      </c>
      <c r="AH65" s="55">
        <f t="shared" si="27"/>
        <v>11.6</v>
      </c>
      <c r="AI65" s="55">
        <v>108.3</v>
      </c>
      <c r="AJ65" s="55">
        <v>45</v>
      </c>
      <c r="AK65" s="236">
        <v>44.910000000000004</v>
      </c>
      <c r="AL65" s="236">
        <f t="shared" si="44"/>
        <v>44.910000000000004</v>
      </c>
      <c r="AM65" s="236">
        <f t="shared" si="54"/>
        <v>8.9999999999996305E-2</v>
      </c>
      <c r="AN65" s="55">
        <f t="shared" si="55"/>
        <v>493.7650363636364</v>
      </c>
      <c r="AO65" s="55">
        <v>1</v>
      </c>
      <c r="AP65" s="244">
        <f t="shared" si="45"/>
        <v>512.30120932891521</v>
      </c>
      <c r="AQ65" s="244">
        <f t="shared" si="46"/>
        <v>511.30120932891521</v>
      </c>
      <c r="AS65" s="44">
        <v>130</v>
      </c>
      <c r="AT65" s="44">
        <v>56</v>
      </c>
      <c r="AU65" s="44">
        <v>41</v>
      </c>
      <c r="AV65" s="100">
        <v>33</v>
      </c>
      <c r="AY65" s="8">
        <f t="shared" si="47"/>
        <v>545.30120932891521</v>
      </c>
      <c r="AZ65" s="247">
        <f t="shared" si="57"/>
        <v>215.67503636363654</v>
      </c>
      <c r="BA65" s="247">
        <f t="shared" si="58"/>
        <v>321.62617296527867</v>
      </c>
      <c r="BB65" s="8">
        <v>304</v>
      </c>
      <c r="BC65" s="246">
        <f t="shared" si="59"/>
        <v>17.626172965278698</v>
      </c>
      <c r="BD65" s="101">
        <f t="shared" si="48"/>
        <v>33</v>
      </c>
      <c r="BE65" s="101">
        <f t="shared" si="60"/>
        <v>288.62617296527867</v>
      </c>
      <c r="BF65" s="88">
        <v>90.722863508147469</v>
      </c>
      <c r="BG65" s="88">
        <f t="shared" si="56"/>
        <v>197.9033094571312</v>
      </c>
      <c r="BH65" s="7">
        <v>8</v>
      </c>
      <c r="BI65" s="8">
        <f t="shared" si="67"/>
        <v>1</v>
      </c>
      <c r="BJ65" s="8">
        <f t="shared" si="61"/>
        <v>7</v>
      </c>
      <c r="BM65" s="69"/>
      <c r="BP65" s="70"/>
      <c r="BQ65" s="2"/>
      <c r="BS65" s="69"/>
      <c r="BT65" s="69"/>
      <c r="BU65" s="69"/>
      <c r="BV65" s="69"/>
      <c r="BW65" s="69"/>
      <c r="BX65" s="69"/>
      <c r="BY65" s="2"/>
      <c r="BZ65" s="2"/>
      <c r="CD65" s="4"/>
    </row>
    <row r="66" spans="1:82">
      <c r="A66">
        <f t="shared" si="22"/>
        <v>1902</v>
      </c>
      <c r="B66" s="55">
        <v>43.8</v>
      </c>
      <c r="C66" s="55">
        <v>445.6</v>
      </c>
      <c r="D66" s="55"/>
      <c r="E66" s="55">
        <f t="shared" si="68"/>
        <v>445.6</v>
      </c>
      <c r="F66" s="55">
        <f t="shared" si="1"/>
        <v>489.40000000000003</v>
      </c>
      <c r="G66" s="55">
        <f t="shared" si="64"/>
        <v>16.487200000000001</v>
      </c>
      <c r="H66" s="55">
        <v>16.3</v>
      </c>
      <c r="I66" s="55">
        <v>11</v>
      </c>
      <c r="J66" s="239">
        <f t="shared" si="24"/>
        <v>27.3</v>
      </c>
      <c r="K66" s="237">
        <v>25.824999999999999</v>
      </c>
      <c r="L66" s="55">
        <f>Salaries!G66</f>
        <v>21.3</v>
      </c>
      <c r="M66" s="235">
        <f t="shared" ref="M66:M73" si="69">M65*(M$74/M$64)^0.1</f>
        <v>88.49296130025418</v>
      </c>
      <c r="N66" s="55">
        <f t="shared" si="33"/>
        <v>444.44285714285718</v>
      </c>
      <c r="O66" s="235">
        <f t="shared" ref="O66:O73" si="70">O65*($O$75/$O$64)^(1/(73-62))</f>
        <v>85.21166448921754</v>
      </c>
      <c r="P66" s="55">
        <f t="shared" si="53"/>
        <v>85.43351993660356</v>
      </c>
      <c r="Q66" s="55">
        <v>77</v>
      </c>
      <c r="R66" s="55">
        <v>8.5</v>
      </c>
      <c r="S66" s="55">
        <f t="shared" si="31"/>
        <v>85.5</v>
      </c>
      <c r="T66" s="55"/>
      <c r="U66" s="235">
        <f>U65*($U$75/$U$65)^(1/(73-63))</f>
        <v>102.52011803858663</v>
      </c>
      <c r="V66" s="235">
        <f>V65*($V$75/$V$65)^(1/(73-63))</f>
        <v>103.51990732607801</v>
      </c>
      <c r="W66" s="55">
        <f t="shared" si="32"/>
        <v>103.78942976166068</v>
      </c>
      <c r="X66" s="51">
        <v>0.11166666666666668</v>
      </c>
      <c r="Y66" s="51">
        <v>0.33</v>
      </c>
      <c r="Z66" s="51">
        <v>0.20544117647058813</v>
      </c>
      <c r="AA66" s="51">
        <v>0.268125</v>
      </c>
      <c r="AB66" s="55">
        <f t="shared" si="43"/>
        <v>49.758666666666677</v>
      </c>
      <c r="AC66" s="55">
        <f t="shared" si="18"/>
        <v>147.048</v>
      </c>
      <c r="AD66" s="55">
        <f t="shared" si="19"/>
        <v>91.544588235294071</v>
      </c>
      <c r="AE66" s="55">
        <f t="shared" si="20"/>
        <v>119.4765</v>
      </c>
      <c r="AF66" s="55">
        <v>9.5</v>
      </c>
      <c r="AG66" s="55">
        <v>3</v>
      </c>
      <c r="AH66" s="55">
        <f t="shared" si="27"/>
        <v>12.5</v>
      </c>
      <c r="AI66" s="55">
        <v>110.8</v>
      </c>
      <c r="AJ66" s="55">
        <v>45</v>
      </c>
      <c r="AK66" s="236">
        <v>46.44</v>
      </c>
      <c r="AL66" s="236">
        <f t="shared" si="44"/>
        <v>46.44</v>
      </c>
      <c r="AM66" s="236">
        <f t="shared" si="54"/>
        <v>-1.4399999999999977</v>
      </c>
      <c r="AN66" s="55">
        <f t="shared" si="55"/>
        <v>506.27146666666675</v>
      </c>
      <c r="AO66" s="55">
        <v>1</v>
      </c>
      <c r="AP66" s="244">
        <f t="shared" si="45"/>
        <v>527.00089642832745</v>
      </c>
      <c r="AQ66" s="244">
        <f t="shared" si="46"/>
        <v>526.00089642832745</v>
      </c>
      <c r="AS66" s="44">
        <v>138</v>
      </c>
      <c r="AT66" s="44">
        <v>56</v>
      </c>
      <c r="AU66" s="44">
        <v>42</v>
      </c>
      <c r="AV66" s="100">
        <v>40</v>
      </c>
      <c r="AY66" s="8">
        <f t="shared" si="47"/>
        <v>567.00089642832745</v>
      </c>
      <c r="AZ66" s="247">
        <f t="shared" si="57"/>
        <v>223.71146666666675</v>
      </c>
      <c r="BA66" s="247">
        <f t="shared" si="58"/>
        <v>333.2894297616607</v>
      </c>
      <c r="BB66" s="8">
        <v>315</v>
      </c>
      <c r="BC66" s="246">
        <f t="shared" si="59"/>
        <v>18.289429761660685</v>
      </c>
      <c r="BD66" s="101">
        <f t="shared" si="48"/>
        <v>40</v>
      </c>
      <c r="BE66" s="101">
        <f t="shared" si="60"/>
        <v>293.2894297616607</v>
      </c>
      <c r="BF66" s="88">
        <v>92.640572847615388</v>
      </c>
      <c r="BG66" s="88">
        <f t="shared" si="56"/>
        <v>200.64885691404533</v>
      </c>
      <c r="BH66" s="7">
        <v>10</v>
      </c>
      <c r="BI66" s="8">
        <f t="shared" si="67"/>
        <v>1</v>
      </c>
      <c r="BJ66" s="8">
        <f t="shared" si="61"/>
        <v>9</v>
      </c>
      <c r="BM66" s="69"/>
      <c r="BP66" s="70"/>
      <c r="BQ66" s="2"/>
      <c r="BS66" s="69"/>
      <c r="BT66" s="69"/>
      <c r="BU66" s="69"/>
      <c r="BV66" s="69"/>
      <c r="BW66" s="69"/>
      <c r="BX66" s="69"/>
      <c r="BY66" s="2"/>
      <c r="BZ66" s="2"/>
      <c r="CD66" s="4"/>
    </row>
    <row r="67" spans="1:82">
      <c r="A67">
        <f t="shared" si="22"/>
        <v>1903</v>
      </c>
      <c r="B67" s="55">
        <v>42.9</v>
      </c>
      <c r="C67" s="55">
        <v>422.9</v>
      </c>
      <c r="D67" s="55"/>
      <c r="E67" s="55">
        <f t="shared" si="68"/>
        <v>422.9</v>
      </c>
      <c r="F67" s="55">
        <f t="shared" si="1"/>
        <v>465.79999999999995</v>
      </c>
      <c r="G67" s="55">
        <f t="shared" si="64"/>
        <v>15.647299999999998</v>
      </c>
      <c r="H67" s="55">
        <v>15.9</v>
      </c>
      <c r="I67" s="55">
        <v>12.1</v>
      </c>
      <c r="J67" s="239">
        <f t="shared" si="24"/>
        <v>28</v>
      </c>
      <c r="K67" s="237">
        <v>25.925000000000001</v>
      </c>
      <c r="L67" s="55">
        <f>Salaries!G67</f>
        <v>21.8</v>
      </c>
      <c r="M67" s="235">
        <f t="shared" si="69"/>
        <v>90.828773471292266</v>
      </c>
      <c r="N67" s="55">
        <f t="shared" si="33"/>
        <v>450.68571428571431</v>
      </c>
      <c r="O67" s="235">
        <f t="shared" si="70"/>
        <v>88.199663535441388</v>
      </c>
      <c r="P67" s="55">
        <f t="shared" si="53"/>
        <v>82.761970319502694</v>
      </c>
      <c r="Q67" s="55">
        <v>75</v>
      </c>
      <c r="R67" s="55">
        <v>8.6999999999999993</v>
      </c>
      <c r="S67" s="55">
        <f t="shared" si="31"/>
        <v>83.7</v>
      </c>
      <c r="T67" s="55"/>
      <c r="U67" s="235">
        <f t="shared" ref="U67:U74" si="71">U66*($U$75/$U$65)^(1/(73-63))</f>
        <v>104.03615512841417</v>
      </c>
      <c r="V67" s="235">
        <f t="shared" ref="V67:V74" si="72">V66*($V$75/$V$65)^(1/(73-63))</f>
        <v>104.85764674562141</v>
      </c>
      <c r="W67" s="55">
        <f t="shared" si="32"/>
        <v>98.39295412104191</v>
      </c>
      <c r="X67" s="51">
        <v>0.10651515151515153</v>
      </c>
      <c r="Y67" s="51">
        <v>0.33</v>
      </c>
      <c r="Z67" s="51">
        <v>0.19176470588235284</v>
      </c>
      <c r="AA67" s="51">
        <v>0.24875000000000003</v>
      </c>
      <c r="AB67" s="55">
        <f t="shared" si="43"/>
        <v>45.045257575757581</v>
      </c>
      <c r="AC67" s="55">
        <f t="shared" si="18"/>
        <v>139.55699999999999</v>
      </c>
      <c r="AD67" s="55">
        <f t="shared" si="19"/>
        <v>81.09729411764701</v>
      </c>
      <c r="AE67" s="55">
        <f t="shared" si="20"/>
        <v>105.196375</v>
      </c>
      <c r="AF67" s="55">
        <v>9.8000000000000007</v>
      </c>
      <c r="AG67" s="55">
        <v>3.7</v>
      </c>
      <c r="AH67" s="55">
        <f t="shared" si="27"/>
        <v>13.5</v>
      </c>
      <c r="AI67" s="55">
        <v>114</v>
      </c>
      <c r="AJ67" s="55">
        <v>46</v>
      </c>
      <c r="AK67" s="236">
        <v>47.390000000000008</v>
      </c>
      <c r="AL67" s="236">
        <f t="shared" si="44"/>
        <v>47.390000000000008</v>
      </c>
      <c r="AM67" s="236">
        <f t="shared" si="54"/>
        <v>-1.3900000000000077</v>
      </c>
      <c r="AN67" s="55">
        <f t="shared" si="55"/>
        <v>474.5979575757575</v>
      </c>
      <c r="AO67" s="55">
        <v>1</v>
      </c>
      <c r="AP67" s="244">
        <f t="shared" si="45"/>
        <v>491.6809116967994</v>
      </c>
      <c r="AQ67" s="244">
        <f t="shared" si="46"/>
        <v>490.6809116967994</v>
      </c>
      <c r="AS67" s="44">
        <v>127</v>
      </c>
      <c r="AT67" s="44">
        <v>56</v>
      </c>
      <c r="AU67" s="44">
        <v>41</v>
      </c>
      <c r="AV67" s="100">
        <v>30</v>
      </c>
      <c r="AY67" s="8">
        <f t="shared" si="47"/>
        <v>521.6809116967994</v>
      </c>
      <c r="AZ67" s="247">
        <f t="shared" si="57"/>
        <v>208.98795757575749</v>
      </c>
      <c r="BA67" s="247">
        <f t="shared" si="58"/>
        <v>301.69295412104191</v>
      </c>
      <c r="BB67" s="8">
        <v>287</v>
      </c>
      <c r="BC67" s="246">
        <f t="shared" si="59"/>
        <v>14.692954121041907</v>
      </c>
      <c r="BD67" s="101">
        <f t="shared" si="48"/>
        <v>30</v>
      </c>
      <c r="BE67" s="101">
        <f t="shared" si="60"/>
        <v>271.69295412104191</v>
      </c>
      <c r="BF67" s="88">
        <v>95.464248413267697</v>
      </c>
      <c r="BG67" s="88">
        <f t="shared" si="56"/>
        <v>176.22870570777422</v>
      </c>
      <c r="BH67" s="7">
        <v>11</v>
      </c>
      <c r="BI67" s="8">
        <f t="shared" si="67"/>
        <v>1</v>
      </c>
      <c r="BJ67" s="8">
        <f t="shared" si="61"/>
        <v>10</v>
      </c>
      <c r="BM67" s="69"/>
      <c r="BP67" s="70"/>
      <c r="BQ67" s="2"/>
      <c r="BS67" s="69"/>
      <c r="BT67" s="69"/>
      <c r="BU67" s="69"/>
      <c r="BV67" s="69"/>
      <c r="BW67" s="69"/>
      <c r="BX67" s="69"/>
      <c r="BY67" s="2"/>
      <c r="BZ67" s="2"/>
      <c r="CD67" s="4"/>
    </row>
    <row r="68" spans="1:82">
      <c r="A68">
        <f t="shared" si="22"/>
        <v>1904</v>
      </c>
      <c r="B68" s="55">
        <v>43.2</v>
      </c>
      <c r="C68" s="55">
        <v>422.4</v>
      </c>
      <c r="D68" s="55"/>
      <c r="E68" s="55">
        <f t="shared" si="68"/>
        <v>422.4</v>
      </c>
      <c r="F68" s="55">
        <f t="shared" si="1"/>
        <v>465.59999999999997</v>
      </c>
      <c r="G68" s="55">
        <f t="shared" si="64"/>
        <v>15.628799999999998</v>
      </c>
      <c r="H68" s="55">
        <v>16</v>
      </c>
      <c r="I68" s="55">
        <v>13.3</v>
      </c>
      <c r="J68" s="239">
        <f t="shared" si="24"/>
        <v>29.3</v>
      </c>
      <c r="K68" s="237">
        <v>24.975000000000001</v>
      </c>
      <c r="L68" s="55">
        <f>Salaries!G68</f>
        <v>22</v>
      </c>
      <c r="M68" s="235">
        <f t="shared" si="69"/>
        <v>93.226240472479574</v>
      </c>
      <c r="N68" s="55">
        <f t="shared" ref="N68:N74" si="73">AVERAGE(C65:C71)</f>
        <v>461.98571428571432</v>
      </c>
      <c r="O68" s="235">
        <f t="shared" si="70"/>
        <v>91.292438592716678</v>
      </c>
      <c r="P68" s="55">
        <f t="shared" si="53"/>
        <v>83.469953440410848</v>
      </c>
      <c r="Q68" s="55">
        <v>76</v>
      </c>
      <c r="R68" s="55">
        <v>8.9</v>
      </c>
      <c r="S68" s="55">
        <f t="shared" si="31"/>
        <v>84.9</v>
      </c>
      <c r="T68" s="55"/>
      <c r="U68" s="235">
        <f t="shared" si="71"/>
        <v>105.57461092494732</v>
      </c>
      <c r="V68" s="235">
        <f t="shared" si="72"/>
        <v>106.21267314697172</v>
      </c>
      <c r="W68" s="55">
        <f t="shared" si="32"/>
        <v>97.111732570879113</v>
      </c>
      <c r="X68" s="51">
        <v>0.10136363636363638</v>
      </c>
      <c r="Y68" s="51">
        <v>0.33</v>
      </c>
      <c r="Z68" s="51">
        <v>0.17808823529411749</v>
      </c>
      <c r="AA68" s="51">
        <v>0.229375</v>
      </c>
      <c r="AB68" s="55">
        <f t="shared" si="43"/>
        <v>42.816000000000003</v>
      </c>
      <c r="AC68" s="55">
        <f t="shared" si="18"/>
        <v>139.392</v>
      </c>
      <c r="AD68" s="55">
        <f t="shared" si="19"/>
        <v>75.224470588235221</v>
      </c>
      <c r="AE68" s="55">
        <f t="shared" si="20"/>
        <v>96.887999999999991</v>
      </c>
      <c r="AF68" s="55">
        <v>10.3</v>
      </c>
      <c r="AG68" s="55">
        <v>3.7</v>
      </c>
      <c r="AH68" s="55">
        <f t="shared" si="27"/>
        <v>14</v>
      </c>
      <c r="AI68" s="55">
        <v>115.3</v>
      </c>
      <c r="AJ68" s="55">
        <v>47</v>
      </c>
      <c r="AK68" s="236">
        <v>49.15</v>
      </c>
      <c r="AL68" s="236">
        <f t="shared" si="44"/>
        <v>49.15</v>
      </c>
      <c r="AM68" s="236">
        <f t="shared" si="54"/>
        <v>-2.1499999999999986</v>
      </c>
      <c r="AN68" s="55">
        <f t="shared" si="55"/>
        <v>472.08719999999988</v>
      </c>
      <c r="AO68" s="55">
        <v>1</v>
      </c>
      <c r="AP68" s="244">
        <f t="shared" si="45"/>
        <v>487.44893257087898</v>
      </c>
      <c r="AQ68" s="244">
        <f t="shared" si="46"/>
        <v>486.44893257087898</v>
      </c>
      <c r="AS68" s="44">
        <v>127</v>
      </c>
      <c r="AT68" s="44">
        <v>56</v>
      </c>
      <c r="AU68" s="44">
        <v>41</v>
      </c>
      <c r="AV68" s="100">
        <v>30</v>
      </c>
      <c r="AY68" s="8">
        <f t="shared" si="47"/>
        <v>517.44893257087892</v>
      </c>
      <c r="AZ68" s="247">
        <f t="shared" si="57"/>
        <v>205.2371999999998</v>
      </c>
      <c r="BA68" s="247">
        <f t="shared" si="58"/>
        <v>298.21173257087912</v>
      </c>
      <c r="BB68" s="8">
        <v>286</v>
      </c>
      <c r="BC68" s="246">
        <f t="shared" si="59"/>
        <v>12.211732570879107</v>
      </c>
      <c r="BD68" s="101">
        <f t="shared" si="48"/>
        <v>30</v>
      </c>
      <c r="BE68" s="101">
        <f t="shared" si="60"/>
        <v>268.21173257087912</v>
      </c>
      <c r="BF68" s="88">
        <v>97.669033498798925</v>
      </c>
      <c r="BG68" s="88">
        <f t="shared" si="56"/>
        <v>170.54269907208021</v>
      </c>
      <c r="BH68" s="7">
        <v>14</v>
      </c>
      <c r="BI68" s="8">
        <f t="shared" si="67"/>
        <v>1</v>
      </c>
      <c r="BJ68" s="8">
        <f t="shared" si="61"/>
        <v>13</v>
      </c>
      <c r="BM68" s="69"/>
      <c r="BP68" s="70"/>
      <c r="BQ68" s="2"/>
      <c r="BS68" s="69"/>
      <c r="BT68" s="69"/>
      <c r="BU68" s="69"/>
      <c r="BV68" s="69"/>
      <c r="BW68" s="69"/>
      <c r="BX68" s="69"/>
      <c r="BY68" s="2"/>
      <c r="BZ68" s="2"/>
      <c r="CD68" s="4"/>
    </row>
    <row r="69" spans="1:82">
      <c r="A69">
        <f t="shared" si="22"/>
        <v>1905</v>
      </c>
      <c r="B69" s="55">
        <v>44.2</v>
      </c>
      <c r="C69" s="55">
        <v>462</v>
      </c>
      <c r="D69" s="55"/>
      <c r="E69" s="55">
        <f t="shared" si="68"/>
        <v>462</v>
      </c>
      <c r="F69" s="55">
        <f t="shared" ref="F69:F78" si="74">B69+C69+D69</f>
        <v>506.2</v>
      </c>
      <c r="G69" s="55">
        <f t="shared" si="64"/>
        <v>17.093999999999998</v>
      </c>
      <c r="H69" s="55">
        <v>15.8</v>
      </c>
      <c r="I69" s="55">
        <v>11.4</v>
      </c>
      <c r="J69" s="239">
        <f t="shared" si="24"/>
        <v>27.200000000000003</v>
      </c>
      <c r="K69" s="237">
        <v>24.650000000000002</v>
      </c>
      <c r="L69" s="55">
        <f>Salaries!G69</f>
        <v>22.3</v>
      </c>
      <c r="M69" s="235">
        <f t="shared" si="69"/>
        <v>95.686989711245474</v>
      </c>
      <c r="N69" s="55">
        <f t="shared" si="73"/>
        <v>468.81428571428569</v>
      </c>
      <c r="O69" s="235">
        <f t="shared" si="70"/>
        <v>94.493663695847985</v>
      </c>
      <c r="P69" s="55">
        <f t="shared" si="53"/>
        <v>93.120184170512971</v>
      </c>
      <c r="Q69" s="55">
        <v>85</v>
      </c>
      <c r="R69" s="55">
        <v>9</v>
      </c>
      <c r="S69" s="55">
        <f t="shared" si="31"/>
        <v>94</v>
      </c>
      <c r="T69" s="55"/>
      <c r="U69" s="235">
        <f t="shared" si="71"/>
        <v>107.13581694936967</v>
      </c>
      <c r="V69" s="235">
        <f t="shared" si="72"/>
        <v>107.585209921722</v>
      </c>
      <c r="W69" s="55">
        <f t="shared" si="32"/>
        <v>106.02144281526311</v>
      </c>
      <c r="X69" s="51">
        <v>9.6212121212121221E-2</v>
      </c>
      <c r="Y69" s="51">
        <v>0.33</v>
      </c>
      <c r="Z69" s="51">
        <v>0.1644117647058822</v>
      </c>
      <c r="AA69" s="51">
        <v>0.21000000000000002</v>
      </c>
      <c r="AB69" s="55">
        <f t="shared" ref="AB69:AB78" si="75">X69*C69</f>
        <v>44.45</v>
      </c>
      <c r="AC69" s="55">
        <f t="shared" si="18"/>
        <v>152.46</v>
      </c>
      <c r="AD69" s="55">
        <f t="shared" si="19"/>
        <v>75.958235294117571</v>
      </c>
      <c r="AE69" s="55">
        <f t="shared" si="20"/>
        <v>97.02000000000001</v>
      </c>
      <c r="AF69" s="55">
        <v>10.4</v>
      </c>
      <c r="AG69" s="55">
        <v>3.9</v>
      </c>
      <c r="AH69" s="55">
        <f t="shared" si="27"/>
        <v>14.3</v>
      </c>
      <c r="AI69" s="55">
        <v>125.5</v>
      </c>
      <c r="AJ69" s="55">
        <v>49</v>
      </c>
      <c r="AK69" s="236">
        <v>51.569999999999993</v>
      </c>
      <c r="AL69" s="236">
        <f t="shared" ref="AL69:AL100" si="76">AK69</f>
        <v>51.569999999999993</v>
      </c>
      <c r="AM69" s="236">
        <f t="shared" si="54"/>
        <v>-2.5699999999999932</v>
      </c>
      <c r="AN69" s="55">
        <f t="shared" si="55"/>
        <v>515.85599999999999</v>
      </c>
      <c r="AO69" s="55">
        <v>1</v>
      </c>
      <c r="AP69" s="244">
        <f t="shared" ref="AP69:AP100" si="77">F69-G69-J69-L69+W69+AB69+AH69-AI69+AL69+AO69</f>
        <v>531.447442815263</v>
      </c>
      <c r="AQ69" s="244">
        <f t="shared" ref="AQ69:AQ100" si="78">AP69-AO69</f>
        <v>530.447442815263</v>
      </c>
      <c r="AS69" s="44">
        <v>131</v>
      </c>
      <c r="AT69" s="44">
        <v>56</v>
      </c>
      <c r="AU69" s="44">
        <v>41</v>
      </c>
      <c r="AV69" s="100">
        <v>34</v>
      </c>
      <c r="AY69" s="8">
        <f t="shared" ref="AY69:AY77" si="79">AP69+AV69</f>
        <v>565.447442815263</v>
      </c>
      <c r="AZ69" s="247">
        <f t="shared" si="57"/>
        <v>229.42599999999987</v>
      </c>
      <c r="BA69" s="247">
        <f t="shared" si="58"/>
        <v>323.02144281526313</v>
      </c>
      <c r="BB69" s="8">
        <v>311</v>
      </c>
      <c r="BC69" s="246">
        <f t="shared" si="59"/>
        <v>12.021442815263114</v>
      </c>
      <c r="BD69" s="101">
        <f t="shared" ref="BD69:BD84" si="80">AV69</f>
        <v>34</v>
      </c>
      <c r="BE69" s="101">
        <f t="shared" si="60"/>
        <v>289.02144281526313</v>
      </c>
      <c r="BF69" s="88">
        <v>99.93309505359872</v>
      </c>
      <c r="BG69" s="88">
        <f t="shared" si="56"/>
        <v>189.08834776166441</v>
      </c>
      <c r="BH69" s="7">
        <v>13</v>
      </c>
      <c r="BI69" s="8">
        <f t="shared" si="67"/>
        <v>1</v>
      </c>
      <c r="BJ69" s="8">
        <f t="shared" si="61"/>
        <v>12</v>
      </c>
      <c r="BM69" s="69"/>
      <c r="BP69" s="70"/>
      <c r="BQ69" s="2"/>
      <c r="BS69" s="69"/>
      <c r="BT69" s="69"/>
      <c r="BU69" s="69"/>
      <c r="BV69" s="69"/>
      <c r="BW69" s="69"/>
      <c r="BX69" s="69"/>
      <c r="BY69" s="2"/>
      <c r="BZ69" s="2"/>
      <c r="CD69" s="4"/>
    </row>
    <row r="70" spans="1:82">
      <c r="A70">
        <f t="shared" si="22"/>
        <v>1906</v>
      </c>
      <c r="B70" s="55">
        <v>44.1</v>
      </c>
      <c r="C70" s="55">
        <v>508.2</v>
      </c>
      <c r="D70" s="55"/>
      <c r="E70" s="55">
        <f t="shared" si="68"/>
        <v>508.2</v>
      </c>
      <c r="F70" s="55">
        <f t="shared" si="74"/>
        <v>552.29999999999995</v>
      </c>
      <c r="G70" s="55">
        <f t="shared" si="64"/>
        <v>18.8034</v>
      </c>
      <c r="H70" s="55">
        <v>15.9</v>
      </c>
      <c r="I70" s="55">
        <v>13.5</v>
      </c>
      <c r="J70" s="239">
        <f t="shared" si="24"/>
        <v>29.4</v>
      </c>
      <c r="K70" s="237">
        <v>23.024999999999999</v>
      </c>
      <c r="L70" s="55">
        <f>Salaries!G70</f>
        <v>22.7</v>
      </c>
      <c r="M70" s="235">
        <f t="shared" si="69"/>
        <v>98.212691551182445</v>
      </c>
      <c r="N70" s="55">
        <f t="shared" si="73"/>
        <v>477.7714285714286</v>
      </c>
      <c r="O70" s="235">
        <f t="shared" si="70"/>
        <v>97.807141711913701</v>
      </c>
      <c r="P70" s="55">
        <f t="shared" si="53"/>
        <v>104.03633713848875</v>
      </c>
      <c r="Q70" s="55">
        <v>95</v>
      </c>
      <c r="R70" s="55">
        <v>9.1999999999999993</v>
      </c>
      <c r="S70" s="55">
        <f t="shared" si="31"/>
        <v>104.2</v>
      </c>
      <c r="T70" s="55"/>
      <c r="U70" s="235">
        <f t="shared" si="71"/>
        <v>108.72010962530167</v>
      </c>
      <c r="V70" s="235">
        <f t="shared" si="72"/>
        <v>108.97548334825049</v>
      </c>
      <c r="W70" s="55">
        <f t="shared" si="32"/>
        <v>115.91597430422983</v>
      </c>
      <c r="X70" s="51">
        <v>9.1060606060606064E-2</v>
      </c>
      <c r="Y70" s="51">
        <v>0.33</v>
      </c>
      <c r="Z70" s="51">
        <v>0.15073529411764691</v>
      </c>
      <c r="AA70" s="51">
        <v>0.19062500000000004</v>
      </c>
      <c r="AB70" s="55">
        <f t="shared" si="75"/>
        <v>46.277000000000001</v>
      </c>
      <c r="AC70" s="55">
        <f t="shared" ref="AC70:AC78" si="81">Y70*$C70</f>
        <v>167.70600000000002</v>
      </c>
      <c r="AD70" s="55">
        <f t="shared" ref="AD70:AD78" si="82">Z70*$C70</f>
        <v>76.603676470588155</v>
      </c>
      <c r="AE70" s="55">
        <f t="shared" ref="AE70:AE78" si="83">AA70*$C70</f>
        <v>96.875625000000014</v>
      </c>
      <c r="AF70" s="55">
        <v>11</v>
      </c>
      <c r="AG70" s="55">
        <v>4.0999999999999996</v>
      </c>
      <c r="AH70" s="55">
        <f t="shared" si="27"/>
        <v>15.1</v>
      </c>
      <c r="AI70" s="55">
        <v>136.4</v>
      </c>
      <c r="AJ70" s="55">
        <v>52</v>
      </c>
      <c r="AK70" s="236">
        <v>55.42</v>
      </c>
      <c r="AL70" s="236">
        <f t="shared" si="76"/>
        <v>55.42</v>
      </c>
      <c r="AM70" s="236">
        <f t="shared" si="54"/>
        <v>-3.4200000000000017</v>
      </c>
      <c r="AN70" s="55">
        <f t="shared" si="55"/>
        <v>562.57360000000017</v>
      </c>
      <c r="AO70" s="55">
        <v>1</v>
      </c>
      <c r="AP70" s="244">
        <f t="shared" si="77"/>
        <v>578.70957430422982</v>
      </c>
      <c r="AQ70" s="244">
        <f t="shared" si="78"/>
        <v>577.70957430422982</v>
      </c>
      <c r="AS70" s="44">
        <v>139</v>
      </c>
      <c r="AT70" s="44">
        <v>57</v>
      </c>
      <c r="AU70" s="44">
        <v>42</v>
      </c>
      <c r="AV70" s="100">
        <v>40</v>
      </c>
      <c r="AY70" s="8">
        <f t="shared" si="79"/>
        <v>618.70957430422982</v>
      </c>
      <c r="AZ70" s="247">
        <f t="shared" si="57"/>
        <v>258.99360000000001</v>
      </c>
      <c r="BA70" s="247">
        <f t="shared" si="58"/>
        <v>345.7159743042298</v>
      </c>
      <c r="BB70" s="8">
        <v>334</v>
      </c>
      <c r="BC70" s="246">
        <f t="shared" si="59"/>
        <v>11.715974304229832</v>
      </c>
      <c r="BD70" s="101">
        <f t="shared" si="80"/>
        <v>40</v>
      </c>
      <c r="BE70" s="101">
        <f t="shared" si="60"/>
        <v>305.7159743042298</v>
      </c>
      <c r="BF70" s="88">
        <v>102.57080273020171</v>
      </c>
      <c r="BG70" s="88">
        <f t="shared" si="56"/>
        <v>203.1451715740281</v>
      </c>
      <c r="BH70" s="7">
        <v>14</v>
      </c>
      <c r="BI70" s="8">
        <f t="shared" si="67"/>
        <v>1</v>
      </c>
      <c r="BJ70" s="8">
        <f t="shared" si="61"/>
        <v>13</v>
      </c>
      <c r="BM70" s="69"/>
      <c r="BP70" s="70"/>
      <c r="BQ70" s="2"/>
      <c r="BS70" s="69"/>
      <c r="BT70" s="69"/>
      <c r="BU70" s="69"/>
      <c r="BV70" s="69"/>
      <c r="BW70" s="69"/>
      <c r="BX70" s="69"/>
      <c r="BY70" s="2"/>
      <c r="BZ70" s="2"/>
      <c r="CD70" s="4"/>
    </row>
    <row r="71" spans="1:82">
      <c r="A71">
        <f t="shared" si="22"/>
        <v>1907</v>
      </c>
      <c r="B71" s="55">
        <v>45.1</v>
      </c>
      <c r="C71" s="55">
        <v>538.5</v>
      </c>
      <c r="D71" s="55"/>
      <c r="E71" s="55">
        <f t="shared" si="68"/>
        <v>538.5</v>
      </c>
      <c r="F71" s="55">
        <f t="shared" si="74"/>
        <v>583.6</v>
      </c>
      <c r="G71" s="55">
        <f t="shared" si="64"/>
        <v>19.924499999999998</v>
      </c>
      <c r="H71" s="55">
        <v>15.4</v>
      </c>
      <c r="I71" s="55">
        <v>12.5</v>
      </c>
      <c r="J71" s="239">
        <f t="shared" si="24"/>
        <v>27.9</v>
      </c>
      <c r="K71" s="237">
        <v>21.450000000000003</v>
      </c>
      <c r="L71" s="55">
        <f>Salaries!G71</f>
        <v>23.8</v>
      </c>
      <c r="M71" s="235">
        <f t="shared" si="69"/>
        <v>100.80506044589364</v>
      </c>
      <c r="N71" s="55">
        <f t="shared" si="73"/>
        <v>494.57142857142856</v>
      </c>
      <c r="O71" s="235">
        <f t="shared" si="70"/>
        <v>101.23680885784839</v>
      </c>
      <c r="P71" s="55">
        <f t="shared" si="53"/>
        <v>110.2288131108202</v>
      </c>
      <c r="Q71" s="55">
        <v>100</v>
      </c>
      <c r="R71" s="55">
        <v>9.4</v>
      </c>
      <c r="S71" s="55">
        <f t="shared" si="31"/>
        <v>109.4</v>
      </c>
      <c r="T71" s="55"/>
      <c r="U71" s="235">
        <f t="shared" si="71"/>
        <v>110.32783035129651</v>
      </c>
      <c r="V71" s="235">
        <f t="shared" si="72"/>
        <v>110.38372262902529</v>
      </c>
      <c r="W71" s="55">
        <f t="shared" si="32"/>
        <v>120.18816939633473</v>
      </c>
      <c r="X71" s="51">
        <v>8.5909090909090935E-2</v>
      </c>
      <c r="Y71" s="51">
        <v>0.33</v>
      </c>
      <c r="Z71" s="51">
        <v>0.13705882352941162</v>
      </c>
      <c r="AA71" s="51">
        <v>0.17125000000000001</v>
      </c>
      <c r="AB71" s="55">
        <f t="shared" si="75"/>
        <v>46.262045454545472</v>
      </c>
      <c r="AC71" s="55">
        <f t="shared" si="81"/>
        <v>177.70500000000001</v>
      </c>
      <c r="AD71" s="55">
        <f t="shared" si="82"/>
        <v>73.806176470588156</v>
      </c>
      <c r="AE71" s="55">
        <f t="shared" si="83"/>
        <v>92.218125000000001</v>
      </c>
      <c r="AF71" s="55">
        <v>12</v>
      </c>
      <c r="AG71" s="55">
        <v>4.3</v>
      </c>
      <c r="AH71" s="55">
        <f t="shared" si="27"/>
        <v>16.3</v>
      </c>
      <c r="AI71" s="55">
        <v>146.19999999999999</v>
      </c>
      <c r="AJ71" s="55">
        <v>54</v>
      </c>
      <c r="AK71" s="236">
        <v>58.800000000000004</v>
      </c>
      <c r="AL71" s="236">
        <f t="shared" si="76"/>
        <v>58.800000000000004</v>
      </c>
      <c r="AM71" s="236">
        <f t="shared" si="54"/>
        <v>-4.8000000000000043</v>
      </c>
      <c r="AN71" s="55">
        <f t="shared" si="55"/>
        <v>591.7375454545454</v>
      </c>
      <c r="AO71" s="55">
        <v>1</v>
      </c>
      <c r="AP71" s="244">
        <f t="shared" si="77"/>
        <v>608.32571485088033</v>
      </c>
      <c r="AQ71" s="244">
        <f t="shared" si="78"/>
        <v>607.32571485088033</v>
      </c>
      <c r="AS71" s="44">
        <v>140</v>
      </c>
      <c r="AT71" s="44">
        <v>57</v>
      </c>
      <c r="AU71" s="44">
        <v>42</v>
      </c>
      <c r="AV71" s="100">
        <v>41</v>
      </c>
      <c r="AY71" s="8">
        <f t="shared" si="79"/>
        <v>649.32571485088033</v>
      </c>
      <c r="AZ71" s="247">
        <f t="shared" si="57"/>
        <v>273.53754545454558</v>
      </c>
      <c r="BA71" s="247">
        <f t="shared" si="58"/>
        <v>360.78816939633475</v>
      </c>
      <c r="BB71" s="8">
        <v>350</v>
      </c>
      <c r="BC71" s="246">
        <f t="shared" si="59"/>
        <v>10.788169396334723</v>
      </c>
      <c r="BD71" s="101">
        <f t="shared" si="80"/>
        <v>41</v>
      </c>
      <c r="BE71" s="101">
        <f t="shared" si="60"/>
        <v>319.78816939633475</v>
      </c>
      <c r="BF71" s="88">
        <v>106.36418120977129</v>
      </c>
      <c r="BG71" s="88">
        <f t="shared" si="56"/>
        <v>213.42398818656346</v>
      </c>
      <c r="BH71" s="7">
        <v>15</v>
      </c>
      <c r="BI71" s="8">
        <f t="shared" si="67"/>
        <v>1</v>
      </c>
      <c r="BJ71" s="8">
        <f t="shared" si="61"/>
        <v>14</v>
      </c>
      <c r="BM71" s="69"/>
      <c r="BP71" s="70"/>
      <c r="BQ71" s="2"/>
      <c r="BS71" s="69"/>
      <c r="BT71" s="69"/>
      <c r="BU71" s="69"/>
      <c r="BV71" s="69"/>
      <c r="BW71" s="69"/>
      <c r="BX71" s="69"/>
      <c r="BY71" s="2"/>
      <c r="BZ71" s="2"/>
      <c r="CD71" s="4"/>
    </row>
    <row r="72" spans="1:82">
      <c r="A72">
        <f t="shared" ref="A72:A78" si="84">A71+1</f>
        <v>1908</v>
      </c>
      <c r="B72" s="55">
        <v>44.7</v>
      </c>
      <c r="C72" s="55">
        <v>482.1</v>
      </c>
      <c r="D72" s="55">
        <v>11</v>
      </c>
      <c r="E72" s="55">
        <f>C72+D72</f>
        <v>493.1</v>
      </c>
      <c r="F72" s="55">
        <f t="shared" si="74"/>
        <v>537.80000000000007</v>
      </c>
      <c r="G72" s="55">
        <f t="shared" si="64"/>
        <v>17.837700000000002</v>
      </c>
      <c r="H72" s="55">
        <v>15.1</v>
      </c>
      <c r="I72" s="55">
        <v>12.3</v>
      </c>
      <c r="J72" s="239">
        <f t="shared" si="24"/>
        <v>27.4</v>
      </c>
      <c r="K72" s="237">
        <v>21.4</v>
      </c>
      <c r="L72" s="55">
        <f>Salaries!G72</f>
        <v>25.8</v>
      </c>
      <c r="M72" s="235">
        <f t="shared" si="69"/>
        <v>103.46585610276891</v>
      </c>
      <c r="N72" s="55">
        <f t="shared" si="73"/>
        <v>516.11428571428576</v>
      </c>
      <c r="O72" s="235">
        <f t="shared" si="70"/>
        <v>104.78673937643688</v>
      </c>
      <c r="P72" s="55">
        <f t="shared" si="53"/>
        <v>97.880815260645903</v>
      </c>
      <c r="Q72" s="55">
        <v>89</v>
      </c>
      <c r="R72" s="55">
        <v>9.5</v>
      </c>
      <c r="S72" s="55">
        <f t="shared" si="31"/>
        <v>98.5</v>
      </c>
      <c r="T72" s="55"/>
      <c r="U72" s="235">
        <f t="shared" si="71"/>
        <v>111.95932557440786</v>
      </c>
      <c r="V72" s="235">
        <f t="shared" si="72"/>
        <v>111.81015992839092</v>
      </c>
      <c r="W72" s="55">
        <f t="shared" si="32"/>
        <v>104.44136036047964</v>
      </c>
      <c r="X72" s="51">
        <v>8.0757575757575778E-2</v>
      </c>
      <c r="Y72" s="51">
        <v>0.33</v>
      </c>
      <c r="Z72" s="51">
        <v>0.12338235294117633</v>
      </c>
      <c r="AA72" s="51">
        <v>0.15187500000000004</v>
      </c>
      <c r="AB72" s="55">
        <f t="shared" si="75"/>
        <v>38.933227272727287</v>
      </c>
      <c r="AC72" s="55">
        <f t="shared" si="81"/>
        <v>159.09300000000002</v>
      </c>
      <c r="AD72" s="55">
        <f t="shared" si="82"/>
        <v>59.48263235294111</v>
      </c>
      <c r="AE72" s="55">
        <f t="shared" si="83"/>
        <v>73.218937500000024</v>
      </c>
      <c r="AF72" s="55">
        <v>11.7</v>
      </c>
      <c r="AG72" s="55">
        <v>4.4000000000000004</v>
      </c>
      <c r="AH72" s="55">
        <f t="shared" si="27"/>
        <v>16.100000000000001</v>
      </c>
      <c r="AI72" s="55">
        <v>153.5</v>
      </c>
      <c r="AJ72" s="55">
        <v>53</v>
      </c>
      <c r="AK72" s="236">
        <v>58.68</v>
      </c>
      <c r="AL72" s="236">
        <f t="shared" si="76"/>
        <v>58.68</v>
      </c>
      <c r="AM72" s="236">
        <f t="shared" si="54"/>
        <v>-5.68</v>
      </c>
      <c r="AN72" s="55">
        <f t="shared" si="55"/>
        <v>519.79552727272744</v>
      </c>
      <c r="AO72" s="55">
        <v>1</v>
      </c>
      <c r="AP72" s="244">
        <f t="shared" si="77"/>
        <v>532.41688763320701</v>
      </c>
      <c r="AQ72" s="244">
        <f t="shared" si="78"/>
        <v>531.41688763320701</v>
      </c>
      <c r="AS72" s="44">
        <v>145</v>
      </c>
      <c r="AT72" s="44">
        <v>56</v>
      </c>
      <c r="AU72" s="44">
        <v>43</v>
      </c>
      <c r="AV72" s="100">
        <v>46</v>
      </c>
      <c r="AY72" s="8">
        <f t="shared" si="79"/>
        <v>578.41688763320701</v>
      </c>
      <c r="AZ72" s="247">
        <f t="shared" si="57"/>
        <v>244.47552727272739</v>
      </c>
      <c r="BA72" s="247">
        <f t="shared" si="58"/>
        <v>318.94136036047962</v>
      </c>
      <c r="BB72" s="8">
        <v>313</v>
      </c>
      <c r="BC72" s="246">
        <f t="shared" si="59"/>
        <v>5.941360360479635</v>
      </c>
      <c r="BD72" s="101">
        <f t="shared" si="80"/>
        <v>46</v>
      </c>
      <c r="BE72" s="101">
        <f t="shared" si="60"/>
        <v>272.94136036047962</v>
      </c>
      <c r="BF72" s="88">
        <v>110.18623274096511</v>
      </c>
      <c r="BG72" s="88">
        <f t="shared" si="56"/>
        <v>162.7551276195145</v>
      </c>
      <c r="BH72" s="7">
        <v>15</v>
      </c>
      <c r="BI72" s="8">
        <f t="shared" si="67"/>
        <v>1</v>
      </c>
      <c r="BJ72" s="8">
        <f t="shared" si="61"/>
        <v>14</v>
      </c>
      <c r="BM72" s="69"/>
      <c r="BP72" s="70"/>
      <c r="BQ72" s="2"/>
      <c r="BS72" s="69"/>
      <c r="BT72" s="69"/>
      <c r="BU72" s="69"/>
      <c r="BV72" s="69"/>
      <c r="BW72" s="69"/>
      <c r="BX72" s="69"/>
      <c r="BY72" s="2"/>
      <c r="BZ72" s="2"/>
      <c r="CD72" s="4"/>
    </row>
    <row r="73" spans="1:82">
      <c r="A73">
        <f t="shared" si="84"/>
        <v>1909</v>
      </c>
      <c r="B73" s="55">
        <v>45.4</v>
      </c>
      <c r="C73" s="55">
        <v>508.3</v>
      </c>
      <c r="D73" s="55">
        <v>4</v>
      </c>
      <c r="E73" s="55">
        <f t="shared" ref="E73:E78" si="85">C73+D73</f>
        <v>512.29999999999995</v>
      </c>
      <c r="F73" s="55">
        <f t="shared" si="74"/>
        <v>557.70000000000005</v>
      </c>
      <c r="G73" s="55">
        <f t="shared" si="64"/>
        <v>18.807099999999998</v>
      </c>
      <c r="H73" s="55">
        <v>14.9</v>
      </c>
      <c r="I73" s="55">
        <v>12.3</v>
      </c>
      <c r="J73" s="239">
        <f t="shared" si="24"/>
        <v>27.200000000000003</v>
      </c>
      <c r="K73" s="237">
        <v>20.975000000000001</v>
      </c>
      <c r="L73" s="55">
        <f>Salaries!G73</f>
        <v>25.4</v>
      </c>
      <c r="M73" s="235">
        <f t="shared" si="69"/>
        <v>106.19688467747916</v>
      </c>
      <c r="N73" s="55">
        <f t="shared" si="73"/>
        <v>540.11428571428576</v>
      </c>
      <c r="O73" s="235">
        <f t="shared" si="70"/>
        <v>108.46115037627504</v>
      </c>
      <c r="P73" s="55">
        <f t="shared" si="53"/>
        <v>102.07247650069409</v>
      </c>
      <c r="Q73" s="55">
        <v>93</v>
      </c>
      <c r="R73" s="55">
        <v>9.6999999999999993</v>
      </c>
      <c r="S73" s="55">
        <f t="shared" si="31"/>
        <v>102.7</v>
      </c>
      <c r="T73" s="55"/>
      <c r="U73" s="235">
        <f t="shared" si="71"/>
        <v>113.61494686484563</v>
      </c>
      <c r="V73" s="235">
        <f t="shared" si="72"/>
        <v>113.25503041084333</v>
      </c>
      <c r="W73" s="55">
        <f t="shared" si="32"/>
        <v>106.58398320588809</v>
      </c>
      <c r="X73" s="51">
        <v>7.5606060606060621E-2</v>
      </c>
      <c r="Y73" s="51">
        <v>0.33</v>
      </c>
      <c r="Z73" s="51">
        <v>0.10970588235294099</v>
      </c>
      <c r="AA73" s="51">
        <v>0.13250000000000001</v>
      </c>
      <c r="AB73" s="55">
        <f t="shared" si="75"/>
        <v>38.430560606060617</v>
      </c>
      <c r="AC73" s="55">
        <f t="shared" si="81"/>
        <v>167.739</v>
      </c>
      <c r="AD73" s="55">
        <f t="shared" si="82"/>
        <v>55.763499999999908</v>
      </c>
      <c r="AE73" s="55">
        <f t="shared" si="83"/>
        <v>67.34975</v>
      </c>
      <c r="AF73" s="55">
        <v>12</v>
      </c>
      <c r="AG73" s="55">
        <v>4.5</v>
      </c>
      <c r="AH73" s="55">
        <f t="shared" si="27"/>
        <v>16.5</v>
      </c>
      <c r="AI73" s="55">
        <v>160.6</v>
      </c>
      <c r="AJ73" s="55">
        <v>54</v>
      </c>
      <c r="AK73" s="236">
        <v>60.44</v>
      </c>
      <c r="AL73" s="236">
        <f t="shared" si="76"/>
        <v>60.44</v>
      </c>
      <c r="AM73" s="236">
        <f t="shared" si="54"/>
        <v>-6.4399999999999977</v>
      </c>
      <c r="AN73" s="55">
        <f t="shared" si="55"/>
        <v>537.32346060606073</v>
      </c>
      <c r="AO73" s="55">
        <v>1</v>
      </c>
      <c r="AP73" s="244">
        <f t="shared" si="77"/>
        <v>548.64744381194873</v>
      </c>
      <c r="AQ73" s="244">
        <f t="shared" si="78"/>
        <v>547.64744381194873</v>
      </c>
      <c r="AS73" s="44">
        <v>136</v>
      </c>
      <c r="AT73" s="44">
        <v>56</v>
      </c>
      <c r="AU73" s="44">
        <v>43</v>
      </c>
      <c r="AV73" s="100">
        <v>37</v>
      </c>
      <c r="AY73" s="8">
        <f t="shared" si="79"/>
        <v>585.64744381194873</v>
      </c>
      <c r="AZ73" s="247">
        <f t="shared" si="57"/>
        <v>247.76346060606068</v>
      </c>
      <c r="BA73" s="247">
        <f t="shared" si="58"/>
        <v>320.88398320588806</v>
      </c>
      <c r="BB73" s="8">
        <v>317</v>
      </c>
      <c r="BC73" s="246">
        <f t="shared" si="59"/>
        <v>3.8839832058880859</v>
      </c>
      <c r="BD73" s="101">
        <f t="shared" si="80"/>
        <v>37</v>
      </c>
      <c r="BE73" s="101">
        <f t="shared" si="60"/>
        <v>283.88398320588806</v>
      </c>
      <c r="BF73" s="88">
        <v>112.37695472089392</v>
      </c>
      <c r="BG73" s="88">
        <f t="shared" si="56"/>
        <v>171.50702848499412</v>
      </c>
      <c r="BH73" s="7">
        <v>17</v>
      </c>
      <c r="BI73" s="8">
        <f t="shared" si="67"/>
        <v>1</v>
      </c>
      <c r="BJ73" s="8">
        <f t="shared" si="61"/>
        <v>16</v>
      </c>
      <c r="BM73" s="69"/>
      <c r="BP73" s="70"/>
      <c r="BQ73" s="2"/>
      <c r="BS73" s="69"/>
      <c r="BT73" s="69"/>
      <c r="BU73" s="69"/>
      <c r="BV73" s="69"/>
      <c r="BW73" s="69"/>
      <c r="BX73" s="69"/>
      <c r="BY73" s="2"/>
      <c r="BZ73" s="2"/>
      <c r="CD73" s="4"/>
    </row>
    <row r="74" spans="1:82">
      <c r="A74">
        <f t="shared" si="84"/>
        <v>1910</v>
      </c>
      <c r="B74" s="55">
        <v>46</v>
      </c>
      <c r="C74" s="55">
        <v>540.5</v>
      </c>
      <c r="D74" s="55">
        <v>10</v>
      </c>
      <c r="E74" s="55">
        <f t="shared" si="85"/>
        <v>550.5</v>
      </c>
      <c r="F74" s="55">
        <f t="shared" si="74"/>
        <v>596.5</v>
      </c>
      <c r="G74" s="55">
        <f t="shared" si="64"/>
        <v>19.9985</v>
      </c>
      <c r="H74" s="55">
        <v>14.5</v>
      </c>
      <c r="I74" s="55">
        <v>12.4</v>
      </c>
      <c r="J74" s="239">
        <f t="shared" si="24"/>
        <v>26.9</v>
      </c>
      <c r="K74" s="237">
        <v>20.5</v>
      </c>
      <c r="L74" s="55">
        <f>Salaries!G74</f>
        <v>25.5</v>
      </c>
      <c r="M74" s="239">
        <v>109</v>
      </c>
      <c r="N74" s="55">
        <f t="shared" si="73"/>
        <v>563.92857142857144</v>
      </c>
      <c r="O74" s="235">
        <f>O73*($O$75/$O$64)^(1/(73-62))+1.4</f>
        <v>113.66440684144666</v>
      </c>
      <c r="P74" s="55">
        <f t="shared" si="53"/>
        <v>108.94218702586788</v>
      </c>
      <c r="Q74" s="55">
        <v>99</v>
      </c>
      <c r="R74" s="55">
        <v>9.8000000000000007</v>
      </c>
      <c r="S74" s="55">
        <f t="shared" si="31"/>
        <v>108.8</v>
      </c>
      <c r="T74" s="55">
        <f>P74-M74</f>
        <v>-5.7812974132119166E-2</v>
      </c>
      <c r="U74" s="235">
        <f t="shared" si="71"/>
        <v>115.29505099173574</v>
      </c>
      <c r="V74" s="235">
        <f t="shared" si="72"/>
        <v>114.71857227979943</v>
      </c>
      <c r="W74" s="55">
        <f t="shared" si="32"/>
        <v>109.95255686399521</v>
      </c>
      <c r="X74" s="51">
        <v>7.0454545454545492E-2</v>
      </c>
      <c r="Y74" s="51">
        <v>0.33</v>
      </c>
      <c r="Z74" s="51">
        <v>9.6029411764705697E-2</v>
      </c>
      <c r="AA74" s="51">
        <v>0.11312500000000003</v>
      </c>
      <c r="AB74" s="55">
        <f t="shared" si="75"/>
        <v>38.080681818181837</v>
      </c>
      <c r="AC74" s="55">
        <f t="shared" si="81"/>
        <v>178.36500000000001</v>
      </c>
      <c r="AD74" s="55">
        <f t="shared" si="82"/>
        <v>51.903897058823432</v>
      </c>
      <c r="AE74" s="55">
        <f t="shared" si="83"/>
        <v>61.144062500000018</v>
      </c>
      <c r="AF74" s="55">
        <v>12</v>
      </c>
      <c r="AG74" s="55">
        <v>4.5999999999999996</v>
      </c>
      <c r="AH74" s="55">
        <f t="shared" si="27"/>
        <v>16.600000000000001</v>
      </c>
      <c r="AI74" s="55">
        <v>172.8</v>
      </c>
      <c r="AJ74" s="55">
        <v>56</v>
      </c>
      <c r="AK74" s="236">
        <v>62.929999999999993</v>
      </c>
      <c r="AL74" s="236">
        <f t="shared" si="76"/>
        <v>62.929999999999993</v>
      </c>
      <c r="AM74" s="236">
        <f t="shared" si="54"/>
        <v>-6.9299999999999926</v>
      </c>
      <c r="AN74" s="55">
        <f t="shared" si="55"/>
        <v>570.7821818181817</v>
      </c>
      <c r="AO74" s="55">
        <v>1</v>
      </c>
      <c r="AP74" s="244">
        <f t="shared" si="77"/>
        <v>579.86473868217706</v>
      </c>
      <c r="AQ74" s="244">
        <f t="shared" si="78"/>
        <v>578.86473868217706</v>
      </c>
      <c r="AS74" s="44">
        <v>135</v>
      </c>
      <c r="AT74" s="44">
        <v>57</v>
      </c>
      <c r="AU74" s="44">
        <v>43</v>
      </c>
      <c r="AV74" s="100">
        <v>35</v>
      </c>
      <c r="AY74" s="8">
        <f t="shared" si="79"/>
        <v>614.86473868217706</v>
      </c>
      <c r="AZ74" s="247">
        <f t="shared" si="57"/>
        <v>264.71218181818188</v>
      </c>
      <c r="BA74" s="247">
        <f t="shared" si="58"/>
        <v>333.15255686399519</v>
      </c>
      <c r="BB74" s="8">
        <v>332</v>
      </c>
      <c r="BC74" s="246">
        <f t="shared" si="59"/>
        <v>1.1525568639952155</v>
      </c>
      <c r="BD74" s="101">
        <f t="shared" si="80"/>
        <v>35</v>
      </c>
      <c r="BE74" s="101">
        <f t="shared" si="60"/>
        <v>298.15255686399519</v>
      </c>
      <c r="BF74" s="88">
        <v>114.75890686313718</v>
      </c>
      <c r="BG74" s="88">
        <f t="shared" si="56"/>
        <v>183.393650000858</v>
      </c>
      <c r="BH74" s="7">
        <v>17</v>
      </c>
      <c r="BI74" s="8">
        <f t="shared" si="67"/>
        <v>1</v>
      </c>
      <c r="BJ74" s="8">
        <f t="shared" si="61"/>
        <v>16</v>
      </c>
      <c r="BM74" s="69"/>
      <c r="BP74" s="70"/>
      <c r="BQ74" s="2"/>
      <c r="BS74" s="69"/>
      <c r="BT74" s="69"/>
      <c r="BU74" s="69"/>
      <c r="BV74" s="69"/>
      <c r="BW74" s="69"/>
      <c r="BX74" s="69"/>
      <c r="BY74" s="2"/>
      <c r="BZ74" s="2"/>
      <c r="CD74" s="4"/>
    </row>
    <row r="75" spans="1:82">
      <c r="A75">
        <f t="shared" si="84"/>
        <v>1911</v>
      </c>
      <c r="B75" s="55">
        <v>46.2</v>
      </c>
      <c r="C75" s="55">
        <v>573.20000000000005</v>
      </c>
      <c r="D75" s="55">
        <v>0</v>
      </c>
      <c r="E75" s="55">
        <f t="shared" si="85"/>
        <v>573.20000000000005</v>
      </c>
      <c r="F75" s="55">
        <f t="shared" si="74"/>
        <v>619.40000000000009</v>
      </c>
      <c r="G75" s="55">
        <f t="shared" si="64"/>
        <v>21.208400000000001</v>
      </c>
      <c r="H75" s="55">
        <v>14.4</v>
      </c>
      <c r="I75" s="55">
        <v>14</v>
      </c>
      <c r="J75" s="239">
        <f t="shared" si="24"/>
        <v>28.4</v>
      </c>
      <c r="K75" s="237">
        <v>20.175000000000001</v>
      </c>
      <c r="L75" s="55">
        <f>Salaries!G75</f>
        <v>26.4</v>
      </c>
      <c r="M75" s="235">
        <f>M74*M74/M73</f>
        <v>111.87710483299672</v>
      </c>
      <c r="N75" s="55">
        <f>AVERAGE(C72:C78)</f>
        <v>569.28571428571433</v>
      </c>
      <c r="O75" s="55">
        <f>117*N75/C75</f>
        <v>116.20102681686771</v>
      </c>
      <c r="P75" s="55">
        <f t="shared" si="53"/>
        <v>117</v>
      </c>
      <c r="Q75" s="55">
        <v>107</v>
      </c>
      <c r="R75" s="55">
        <v>10</v>
      </c>
      <c r="S75" s="55">
        <f t="shared" si="31"/>
        <v>117</v>
      </c>
      <c r="T75" s="55"/>
      <c r="U75" s="55">
        <f>'Intermediate incomes'!J8+'Intermediate incomes'!J11</f>
        <v>117</v>
      </c>
      <c r="V75" s="55">
        <f>U75*N75/C75</f>
        <v>116.20102681686771</v>
      </c>
      <c r="W75" s="55">
        <f t="shared" si="32"/>
        <v>117</v>
      </c>
      <c r="X75" s="51">
        <v>6.5303030303030335E-2</v>
      </c>
      <c r="Y75" s="51">
        <v>0.33</v>
      </c>
      <c r="Z75" s="51">
        <v>8.2352941176470407E-2</v>
      </c>
      <c r="AA75" s="51">
        <v>9.375E-2</v>
      </c>
      <c r="AB75" s="55">
        <f t="shared" si="75"/>
        <v>37.431696969696993</v>
      </c>
      <c r="AC75" s="55">
        <f t="shared" si="81"/>
        <v>189.15600000000003</v>
      </c>
      <c r="AD75" s="55">
        <f t="shared" si="82"/>
        <v>47.20470588235284</v>
      </c>
      <c r="AE75" s="55">
        <f t="shared" si="83"/>
        <v>53.737500000000004</v>
      </c>
      <c r="AF75" s="239">
        <v>13</v>
      </c>
      <c r="AG75" s="239">
        <v>5.2</v>
      </c>
      <c r="AH75" s="55">
        <f t="shared" si="27"/>
        <v>18.2</v>
      </c>
      <c r="AI75" s="55">
        <v>180.2</v>
      </c>
      <c r="AJ75" s="55">
        <v>55</v>
      </c>
      <c r="AK75" s="236">
        <v>66.06</v>
      </c>
      <c r="AL75" s="236">
        <f t="shared" si="76"/>
        <v>66.06</v>
      </c>
      <c r="AM75" s="236">
        <f t="shared" si="54"/>
        <v>-11.060000000000002</v>
      </c>
      <c r="AN75" s="55">
        <f t="shared" si="55"/>
        <v>590.82329696969714</v>
      </c>
      <c r="AO75" s="55">
        <v>1</v>
      </c>
      <c r="AP75" s="244">
        <f t="shared" si="77"/>
        <v>602.88329696969708</v>
      </c>
      <c r="AQ75" s="244">
        <f t="shared" si="78"/>
        <v>601.88329696969708</v>
      </c>
      <c r="AS75" s="44">
        <v>152</v>
      </c>
      <c r="AT75" s="44">
        <v>58</v>
      </c>
      <c r="AU75" s="44">
        <v>43</v>
      </c>
      <c r="AV75" s="100">
        <v>51</v>
      </c>
      <c r="AY75" s="8">
        <f t="shared" si="79"/>
        <v>653.88329696969708</v>
      </c>
      <c r="AZ75" s="247">
        <f t="shared" si="57"/>
        <v>277.88329696969708</v>
      </c>
      <c r="BA75" s="247">
        <f t="shared" si="58"/>
        <v>358</v>
      </c>
      <c r="BB75" s="8">
        <v>358</v>
      </c>
      <c r="BC75" s="246">
        <f t="shared" si="59"/>
        <v>0</v>
      </c>
      <c r="BD75" s="101">
        <f t="shared" si="80"/>
        <v>51</v>
      </c>
      <c r="BE75" s="101">
        <f t="shared" si="60"/>
        <v>307</v>
      </c>
      <c r="BF75" s="88">
        <v>118.23568979662841</v>
      </c>
      <c r="BG75" s="88">
        <f t="shared" si="56"/>
        <v>188.76431020337159</v>
      </c>
      <c r="BH75" s="7">
        <v>18</v>
      </c>
      <c r="BI75" s="8">
        <f t="shared" si="67"/>
        <v>1</v>
      </c>
      <c r="BJ75" s="8">
        <f t="shared" si="61"/>
        <v>17</v>
      </c>
      <c r="BM75" s="69"/>
      <c r="BP75" s="70"/>
      <c r="BQ75" s="2"/>
      <c r="BS75" s="69"/>
      <c r="BT75" s="69"/>
      <c r="BU75" s="69"/>
      <c r="BV75" s="69"/>
      <c r="BW75" s="69"/>
      <c r="BX75" s="69"/>
      <c r="BY75" s="2"/>
      <c r="BZ75" s="2"/>
      <c r="CD75" s="4"/>
    </row>
    <row r="76" spans="1:82">
      <c r="A76">
        <f t="shared" si="84"/>
        <v>1912</v>
      </c>
      <c r="B76" s="55">
        <v>46.8</v>
      </c>
      <c r="C76" s="55">
        <v>630</v>
      </c>
      <c r="D76" s="55">
        <v>-6</v>
      </c>
      <c r="E76" s="55">
        <f t="shared" si="85"/>
        <v>624</v>
      </c>
      <c r="F76" s="55">
        <f t="shared" si="74"/>
        <v>670.8</v>
      </c>
      <c r="G76" s="55">
        <f t="shared" si="64"/>
        <v>23.31</v>
      </c>
      <c r="H76" s="55">
        <v>13.9</v>
      </c>
      <c r="I76" s="55">
        <v>12.5</v>
      </c>
      <c r="J76" s="239">
        <f t="shared" si="24"/>
        <v>26.4</v>
      </c>
      <c r="K76" s="237">
        <v>19.95</v>
      </c>
      <c r="L76" s="55">
        <f>Salaries!G76</f>
        <v>28</v>
      </c>
      <c r="M76" s="235">
        <f>M75*M75/M74</f>
        <v>114.83015216342513</v>
      </c>
      <c r="N76" s="55">
        <f>N75*N75/N74</f>
        <v>574.69374830362801</v>
      </c>
      <c r="O76" s="235">
        <f>O75*N76/N75</f>
        <v>117.30489977586264</v>
      </c>
      <c r="P76" s="55">
        <v>122</v>
      </c>
      <c r="Q76" s="55">
        <v>115</v>
      </c>
      <c r="R76" s="55">
        <v>10.1</v>
      </c>
      <c r="S76" s="55">
        <f t="shared" si="31"/>
        <v>125.1</v>
      </c>
      <c r="T76" s="55"/>
      <c r="U76" s="235">
        <f>U75*U75/U74</f>
        <v>118.73016128837324</v>
      </c>
      <c r="V76" s="235">
        <f>V75*O76/O75</f>
        <v>117.30489977586264</v>
      </c>
      <c r="W76" s="239">
        <f>S76</f>
        <v>125.1</v>
      </c>
      <c r="X76" s="51">
        <v>6.0151515151515178E-2</v>
      </c>
      <c r="Y76" s="51">
        <v>0.33</v>
      </c>
      <c r="Z76" s="51">
        <v>6.8676470588235117E-2</v>
      </c>
      <c r="AA76" s="51">
        <v>7.4375000000000024E-2</v>
      </c>
      <c r="AB76" s="55">
        <f t="shared" si="75"/>
        <v>37.895454545454562</v>
      </c>
      <c r="AC76" s="55">
        <f t="shared" si="81"/>
        <v>207.9</v>
      </c>
      <c r="AD76" s="55">
        <f t="shared" si="82"/>
        <v>43.266176470588121</v>
      </c>
      <c r="AE76" s="55">
        <f t="shared" si="83"/>
        <v>46.856250000000017</v>
      </c>
      <c r="AF76" s="239">
        <v>13.3</v>
      </c>
      <c r="AG76" s="239">
        <v>5.4</v>
      </c>
      <c r="AH76" s="55">
        <f t="shared" si="27"/>
        <v>18.700000000000003</v>
      </c>
      <c r="AI76" s="55">
        <v>190</v>
      </c>
      <c r="AJ76" s="55">
        <v>61</v>
      </c>
      <c r="AK76" s="236">
        <v>70.990000000000009</v>
      </c>
      <c r="AL76" s="236">
        <f t="shared" si="76"/>
        <v>70.990000000000009</v>
      </c>
      <c r="AM76" s="236">
        <f t="shared" si="54"/>
        <v>-9.9900000000000091</v>
      </c>
      <c r="AN76" s="55">
        <f t="shared" si="55"/>
        <v>645.78545454545463</v>
      </c>
      <c r="AO76" s="55">
        <v>3</v>
      </c>
      <c r="AP76" s="244">
        <f t="shared" si="77"/>
        <v>658.77545454545464</v>
      </c>
      <c r="AQ76" s="244">
        <f t="shared" si="78"/>
        <v>655.77545454545464</v>
      </c>
      <c r="AS76" s="44">
        <v>148</v>
      </c>
      <c r="AT76" s="44">
        <v>59</v>
      </c>
      <c r="AU76" s="44">
        <v>43</v>
      </c>
      <c r="AV76" s="100">
        <v>46</v>
      </c>
      <c r="AY76" s="8">
        <f t="shared" si="79"/>
        <v>704.77545454545464</v>
      </c>
      <c r="AZ76" s="247">
        <f t="shared" si="57"/>
        <v>312.77545454545464</v>
      </c>
      <c r="BA76" s="247">
        <f t="shared" si="58"/>
        <v>371</v>
      </c>
      <c r="BB76" s="8">
        <v>371</v>
      </c>
      <c r="BC76" s="246">
        <f t="shared" si="59"/>
        <v>0</v>
      </c>
      <c r="BD76" s="101">
        <f t="shared" si="80"/>
        <v>46</v>
      </c>
      <c r="BE76" s="101">
        <f t="shared" si="60"/>
        <v>325</v>
      </c>
      <c r="BF76" s="88">
        <v>121.18351588124284</v>
      </c>
      <c r="BG76" s="88">
        <f t="shared" si="56"/>
        <v>203.81648411875716</v>
      </c>
      <c r="BH76" s="7">
        <v>21</v>
      </c>
      <c r="BI76" s="8">
        <f t="shared" si="67"/>
        <v>3</v>
      </c>
      <c r="BJ76" s="8">
        <f t="shared" si="61"/>
        <v>18</v>
      </c>
      <c r="BM76" s="69"/>
      <c r="BP76" s="70"/>
      <c r="BQ76" s="2"/>
      <c r="BS76" s="69"/>
      <c r="BT76" s="69"/>
      <c r="BU76" s="69"/>
      <c r="BV76" s="69"/>
      <c r="BW76" s="69"/>
      <c r="BX76" s="69"/>
      <c r="BY76" s="2"/>
      <c r="BZ76" s="2"/>
      <c r="CD76" s="4"/>
    </row>
    <row r="77" spans="1:82">
      <c r="A77">
        <f t="shared" si="84"/>
        <v>1913</v>
      </c>
      <c r="B77" s="55">
        <v>47.5</v>
      </c>
      <c r="C77" s="55">
        <v>674.9</v>
      </c>
      <c r="D77" s="55">
        <v>-19</v>
      </c>
      <c r="E77" s="55">
        <f t="shared" si="85"/>
        <v>655.9</v>
      </c>
      <c r="F77" s="55">
        <f t="shared" si="74"/>
        <v>703.4</v>
      </c>
      <c r="G77" s="55">
        <f t="shared" si="64"/>
        <v>24.971299999999999</v>
      </c>
      <c r="H77" s="55">
        <v>14</v>
      </c>
      <c r="I77" s="55">
        <v>12.4</v>
      </c>
      <c r="J77" s="239">
        <f t="shared" si="24"/>
        <v>26.4</v>
      </c>
      <c r="K77" s="237">
        <v>19.450000000000003</v>
      </c>
      <c r="L77" s="55">
        <f>Salaries!G77</f>
        <v>29.5</v>
      </c>
      <c r="M77" s="239">
        <v>130</v>
      </c>
      <c r="N77" s="55">
        <f>N76*N76/N75</f>
        <v>580.15315693222487</v>
      </c>
      <c r="O77" s="235">
        <f>O76*N77/N76</f>
        <v>118.41925917841992</v>
      </c>
      <c r="P77" s="55">
        <v>130</v>
      </c>
      <c r="Q77" s="55">
        <v>120</v>
      </c>
      <c r="R77" s="55">
        <v>10.3</v>
      </c>
      <c r="S77" s="55">
        <f t="shared" si="31"/>
        <v>130.30000000000001</v>
      </c>
      <c r="T77" s="55">
        <f>P77-M77</f>
        <v>0</v>
      </c>
      <c r="U77" s="239">
        <v>130</v>
      </c>
      <c r="V77" s="235">
        <f>V76*O77/O76</f>
        <v>118.41925917841992</v>
      </c>
      <c r="W77" s="55">
        <f>S77</f>
        <v>130.30000000000001</v>
      </c>
      <c r="X77" s="51">
        <v>5.5000000000000021E-2</v>
      </c>
      <c r="Y77" s="51">
        <v>0.33</v>
      </c>
      <c r="Z77" s="51">
        <v>5.4999999999999827E-2</v>
      </c>
      <c r="AA77" s="51">
        <v>5.5000000000000049E-2</v>
      </c>
      <c r="AB77" s="55">
        <f t="shared" si="75"/>
        <v>37.119500000000016</v>
      </c>
      <c r="AC77" s="55">
        <f t="shared" si="81"/>
        <v>222.71700000000001</v>
      </c>
      <c r="AD77" s="55">
        <f t="shared" si="82"/>
        <v>37.119499999999881</v>
      </c>
      <c r="AE77" s="55">
        <f t="shared" si="83"/>
        <v>37.119500000000031</v>
      </c>
      <c r="AF77" s="239">
        <v>14.3</v>
      </c>
      <c r="AG77" s="239">
        <v>5.6</v>
      </c>
      <c r="AH77" s="55">
        <f t="shared" si="27"/>
        <v>19.899999999999999</v>
      </c>
      <c r="AI77" s="55">
        <v>202.8</v>
      </c>
      <c r="AJ77" s="55">
        <v>64</v>
      </c>
      <c r="AK77" s="236">
        <v>74.88000000000001</v>
      </c>
      <c r="AL77" s="236">
        <f t="shared" si="76"/>
        <v>74.88000000000001</v>
      </c>
      <c r="AM77" s="236">
        <f t="shared" si="54"/>
        <v>-10.88000000000001</v>
      </c>
      <c r="AN77" s="55">
        <f t="shared" si="55"/>
        <v>671.04819999999995</v>
      </c>
      <c r="AO77" s="55">
        <v>3</v>
      </c>
      <c r="AP77" s="244">
        <f t="shared" si="77"/>
        <v>684.92819999999995</v>
      </c>
      <c r="AQ77" s="244">
        <f t="shared" si="78"/>
        <v>681.92819999999995</v>
      </c>
      <c r="AS77" s="44">
        <v>142</v>
      </c>
      <c r="AT77" s="44">
        <v>60</v>
      </c>
      <c r="AU77" s="44">
        <v>43</v>
      </c>
      <c r="AV77" s="100">
        <v>39</v>
      </c>
      <c r="AY77" s="8">
        <f t="shared" si="79"/>
        <v>723.92819999999995</v>
      </c>
      <c r="AZ77" s="247">
        <f t="shared" si="57"/>
        <v>331.92819999999995</v>
      </c>
      <c r="BA77" s="247">
        <f t="shared" si="58"/>
        <v>372</v>
      </c>
      <c r="BB77" s="8">
        <v>372</v>
      </c>
      <c r="BC77" s="246">
        <f t="shared" si="59"/>
        <v>0</v>
      </c>
      <c r="BD77" s="101">
        <f t="shared" si="80"/>
        <v>39</v>
      </c>
      <c r="BE77" s="101">
        <f t="shared" si="60"/>
        <v>333</v>
      </c>
      <c r="BF77" s="88">
        <v>122.5391995901621</v>
      </c>
      <c r="BG77" s="88">
        <f t="shared" si="56"/>
        <v>210.4608004098379</v>
      </c>
      <c r="BH77" s="7">
        <v>20</v>
      </c>
      <c r="BI77" s="8">
        <f t="shared" si="67"/>
        <v>3</v>
      </c>
      <c r="BJ77" s="8">
        <f t="shared" si="61"/>
        <v>17</v>
      </c>
      <c r="BM77" s="69"/>
      <c r="BP77" s="3"/>
      <c r="BQ77" s="2"/>
      <c r="BS77" s="69"/>
      <c r="BT77" s="69"/>
      <c r="BU77" s="69"/>
      <c r="BV77" s="69"/>
      <c r="BW77" s="69"/>
      <c r="BX77" s="69"/>
      <c r="BY77" s="2"/>
      <c r="BZ77" s="2"/>
      <c r="CD77" s="4"/>
    </row>
    <row r="78" spans="1:82" s="80" customFormat="1">
      <c r="A78" s="80">
        <f t="shared" si="84"/>
        <v>1914</v>
      </c>
      <c r="B78" s="240">
        <v>49.4</v>
      </c>
      <c r="C78" s="240">
        <v>576</v>
      </c>
      <c r="D78" s="240"/>
      <c r="E78" s="240">
        <f t="shared" si="85"/>
        <v>576</v>
      </c>
      <c r="F78" s="240">
        <f t="shared" si="74"/>
        <v>625.4</v>
      </c>
      <c r="G78" s="240">
        <f t="shared" si="64"/>
        <v>21.311999999999998</v>
      </c>
      <c r="H78" s="240">
        <v>14.1</v>
      </c>
      <c r="I78" s="240">
        <v>14</v>
      </c>
      <c r="J78" s="240">
        <f>H78+I78</f>
        <v>28.1</v>
      </c>
      <c r="K78" s="241">
        <v>21.099999999999998</v>
      </c>
      <c r="L78" s="240">
        <f>Salaries!G78</f>
        <v>31.5</v>
      </c>
      <c r="M78" s="240">
        <f>M77*M77/M76</f>
        <v>147.17388840474661</v>
      </c>
      <c r="N78" s="240">
        <f>N77*N77/N76</f>
        <v>585.66442821403825</v>
      </c>
      <c r="O78" s="240">
        <f>O77*N78/N77</f>
        <v>119.54420464243277</v>
      </c>
      <c r="P78" s="240">
        <f>O78*C78/N78</f>
        <v>117.57152826238659</v>
      </c>
      <c r="Q78" s="240">
        <v>107</v>
      </c>
      <c r="R78" s="240">
        <v>10.4</v>
      </c>
      <c r="S78" s="55">
        <f t="shared" si="31"/>
        <v>117.4</v>
      </c>
      <c r="T78" s="240"/>
      <c r="U78" s="240"/>
      <c r="V78" s="240">
        <f>V77*O78/O77</f>
        <v>119.54420464243276</v>
      </c>
      <c r="W78" s="240">
        <f>S78</f>
        <v>117.4</v>
      </c>
      <c r="X78" s="242">
        <v>0.05</v>
      </c>
      <c r="Y78" s="51">
        <v>0.33</v>
      </c>
      <c r="Z78" s="242">
        <v>0.05</v>
      </c>
      <c r="AA78" s="242">
        <v>0.05</v>
      </c>
      <c r="AB78" s="240">
        <f t="shared" si="75"/>
        <v>28.8</v>
      </c>
      <c r="AC78" s="55">
        <f t="shared" si="81"/>
        <v>190.08</v>
      </c>
      <c r="AD78" s="55">
        <f t="shared" si="82"/>
        <v>28.8</v>
      </c>
      <c r="AE78" s="55">
        <f t="shared" si="83"/>
        <v>28.8</v>
      </c>
      <c r="AF78" s="240">
        <v>15.1</v>
      </c>
      <c r="AG78" s="240">
        <v>5.5</v>
      </c>
      <c r="AH78" s="240">
        <f>AF78+AG78</f>
        <v>20.6</v>
      </c>
      <c r="AI78" s="240">
        <v>203.8</v>
      </c>
      <c r="AJ78" s="240">
        <v>62</v>
      </c>
      <c r="AK78" s="243">
        <v>77.110000000000014</v>
      </c>
      <c r="AL78" s="243">
        <f t="shared" si="76"/>
        <v>77.110000000000014</v>
      </c>
      <c r="AM78" s="243">
        <f t="shared" si="54"/>
        <v>-15.110000000000014</v>
      </c>
      <c r="AN78" s="240">
        <f t="shared" si="55"/>
        <v>569.48799999999983</v>
      </c>
      <c r="AO78" s="240"/>
      <c r="AP78" s="244">
        <f t="shared" si="77"/>
        <v>584.59799999999996</v>
      </c>
      <c r="AQ78" s="240"/>
      <c r="AS78" s="249">
        <v>173</v>
      </c>
      <c r="AT78" s="249">
        <v>62</v>
      </c>
      <c r="AU78" s="249">
        <v>44</v>
      </c>
      <c r="AV78" s="100">
        <v>67</v>
      </c>
      <c r="AW78" s="87"/>
      <c r="AX78" s="253"/>
      <c r="AY78" s="101">
        <v>710</v>
      </c>
      <c r="AZ78" s="257">
        <f t="shared" si="57"/>
        <v>689</v>
      </c>
      <c r="BA78" s="257"/>
      <c r="BB78" s="88"/>
      <c r="BC78" s="246"/>
      <c r="BD78" s="101">
        <f t="shared" si="80"/>
        <v>67</v>
      </c>
      <c r="BE78" s="88"/>
      <c r="BF78" s="89"/>
      <c r="BG78" s="89"/>
      <c r="BH78" s="233">
        <v>21</v>
      </c>
      <c r="BI78" s="88"/>
      <c r="BJ78" s="101">
        <f t="shared" ref="BJ78:BJ84" si="86">BH78</f>
        <v>21</v>
      </c>
      <c r="BK78" s="233">
        <v>50</v>
      </c>
      <c r="BL78" s="81"/>
      <c r="BM78" s="81"/>
      <c r="BP78" s="91"/>
      <c r="BQ78" s="81"/>
      <c r="BS78" s="81"/>
      <c r="BT78" s="81"/>
      <c r="BU78" s="81"/>
      <c r="BV78" s="81"/>
      <c r="BW78" s="81"/>
      <c r="BX78" s="81"/>
      <c r="BY78" s="81"/>
      <c r="BZ78" s="81"/>
      <c r="CD78" s="92"/>
    </row>
    <row r="79" spans="1:82" s="80" customFormat="1">
      <c r="C79" s="81"/>
      <c r="F79" s="81"/>
      <c r="J79" s="81"/>
      <c r="K79" s="82"/>
      <c r="L79" s="81"/>
      <c r="M79" s="81"/>
      <c r="N79" s="81"/>
      <c r="P79" s="93"/>
      <c r="Q79" s="93"/>
      <c r="R79" s="93"/>
      <c r="S79" s="24"/>
      <c r="T79" s="93"/>
      <c r="W79" s="83"/>
      <c r="AC79" s="69"/>
      <c r="AD79" s="69"/>
      <c r="AE79" s="69"/>
      <c r="AI79" s="81"/>
      <c r="AK79" s="84"/>
      <c r="AL79" s="84"/>
      <c r="AM79" s="84"/>
      <c r="AN79" s="85"/>
      <c r="AO79" s="85"/>
      <c r="AP79" s="94"/>
      <c r="AQ79" s="94"/>
      <c r="AS79" s="249">
        <v>188</v>
      </c>
      <c r="AT79" s="249">
        <v>65</v>
      </c>
      <c r="AU79" s="249">
        <v>44</v>
      </c>
      <c r="AV79" s="100">
        <v>79</v>
      </c>
      <c r="AW79" s="87"/>
      <c r="AX79" s="253"/>
      <c r="AY79" s="101">
        <v>902</v>
      </c>
      <c r="AZ79" s="257">
        <f t="shared" si="57"/>
        <v>876</v>
      </c>
      <c r="BA79" s="257"/>
      <c r="BB79" s="88"/>
      <c r="BC79" s="246"/>
      <c r="BD79" s="101">
        <f t="shared" si="80"/>
        <v>79</v>
      </c>
      <c r="BE79" s="88"/>
      <c r="BF79" s="89"/>
      <c r="BG79" s="89"/>
      <c r="BH79" s="233">
        <v>26</v>
      </c>
      <c r="BI79" s="88"/>
      <c r="BJ79" s="101">
        <f t="shared" si="86"/>
        <v>26</v>
      </c>
      <c r="BK79" s="233">
        <v>200</v>
      </c>
      <c r="BM79" s="81"/>
      <c r="BP79" s="81"/>
      <c r="BQ79" s="81"/>
      <c r="BS79" s="81"/>
      <c r="BT79" s="81"/>
      <c r="BU79" s="81"/>
      <c r="BV79" s="81"/>
      <c r="BW79" s="81"/>
      <c r="BX79" s="81"/>
      <c r="BY79" s="81"/>
      <c r="BZ79" s="81"/>
      <c r="CD79" s="92"/>
    </row>
    <row r="80" spans="1:82" s="80" customFormat="1">
      <c r="C80" s="81"/>
      <c r="F80" s="81"/>
      <c r="J80" s="81"/>
      <c r="K80" s="82"/>
      <c r="L80" s="81"/>
      <c r="N80" s="81"/>
      <c r="P80" s="93"/>
      <c r="Q80" s="93"/>
      <c r="R80" s="93"/>
      <c r="S80" s="24"/>
      <c r="T80" s="93"/>
      <c r="W80" s="83"/>
      <c r="AC80" s="69"/>
      <c r="AD80" s="69"/>
      <c r="AE80" s="69"/>
      <c r="AI80" s="81"/>
      <c r="AK80" s="84"/>
      <c r="AL80" s="84"/>
      <c r="AM80" s="84"/>
      <c r="AN80" s="85"/>
      <c r="AO80" s="85"/>
      <c r="AP80" s="95"/>
      <c r="AQ80" s="95"/>
      <c r="AS80" s="249">
        <v>236</v>
      </c>
      <c r="AT80" s="249">
        <v>64</v>
      </c>
      <c r="AU80" s="249">
        <v>45</v>
      </c>
      <c r="AV80" s="100">
        <v>127</v>
      </c>
      <c r="AW80" s="87"/>
      <c r="AX80" s="253"/>
      <c r="AY80" s="101">
        <v>1206</v>
      </c>
      <c r="AZ80" s="257">
        <f t="shared" si="57"/>
        <v>1175</v>
      </c>
      <c r="BA80" s="257"/>
      <c r="BB80" s="88"/>
      <c r="BC80" s="246"/>
      <c r="BD80" s="101">
        <f t="shared" si="80"/>
        <v>127</v>
      </c>
      <c r="BE80" s="88"/>
      <c r="BF80" s="89"/>
      <c r="BG80" s="89"/>
      <c r="BH80" s="233">
        <v>31</v>
      </c>
      <c r="BI80" s="88"/>
      <c r="BJ80" s="101">
        <f t="shared" si="86"/>
        <v>31</v>
      </c>
      <c r="BK80" s="233">
        <v>350</v>
      </c>
      <c r="BM80" s="81"/>
      <c r="BP80" s="81"/>
      <c r="BQ80" s="81"/>
      <c r="BS80" s="81"/>
      <c r="BT80" s="81"/>
      <c r="BU80" s="81"/>
      <c r="BV80" s="81"/>
      <c r="BW80" s="81"/>
      <c r="BX80" s="81"/>
      <c r="BY80" s="81"/>
      <c r="BZ80" s="81"/>
      <c r="CD80" s="92"/>
    </row>
    <row r="81" spans="3:82" s="80" customFormat="1">
      <c r="C81" s="81"/>
      <c r="F81" s="81"/>
      <c r="J81" s="81"/>
      <c r="K81" s="82"/>
      <c r="L81" s="81"/>
      <c r="N81" s="81"/>
      <c r="P81" s="93"/>
      <c r="Q81" s="93"/>
      <c r="R81" s="93"/>
      <c r="S81" s="24"/>
      <c r="T81" s="93"/>
      <c r="W81" s="83"/>
      <c r="AC81" s="69"/>
      <c r="AD81" s="69"/>
      <c r="AE81" s="69"/>
      <c r="AI81" s="81"/>
      <c r="AK81" s="84"/>
      <c r="AL81" s="84"/>
      <c r="AM81" s="84"/>
      <c r="AN81" s="85"/>
      <c r="AO81" s="85"/>
      <c r="AP81" s="94"/>
      <c r="AQ81" s="94"/>
      <c r="AS81" s="249">
        <v>279</v>
      </c>
      <c r="AT81" s="249">
        <v>78</v>
      </c>
      <c r="AU81" s="249">
        <v>46</v>
      </c>
      <c r="AV81" s="100">
        <v>155</v>
      </c>
      <c r="AW81" s="87"/>
      <c r="AX81" s="253"/>
      <c r="AY81" s="101">
        <v>1397</v>
      </c>
      <c r="AZ81" s="257">
        <f t="shared" si="57"/>
        <v>1348</v>
      </c>
      <c r="BA81" s="257"/>
      <c r="BB81" s="88"/>
      <c r="BC81" s="246"/>
      <c r="BD81" s="101">
        <f t="shared" si="80"/>
        <v>155</v>
      </c>
      <c r="BE81" s="88"/>
      <c r="BF81" s="89"/>
      <c r="BG81" s="89"/>
      <c r="BH81" s="233">
        <v>49</v>
      </c>
      <c r="BI81" s="88"/>
      <c r="BJ81" s="101">
        <f t="shared" si="86"/>
        <v>49</v>
      </c>
      <c r="BK81" s="233">
        <v>250</v>
      </c>
      <c r="BM81" s="81"/>
      <c r="BP81" s="81"/>
      <c r="BQ81" s="81"/>
      <c r="BS81" s="81"/>
      <c r="BT81" s="81"/>
      <c r="BU81" s="81"/>
      <c r="BV81" s="81"/>
      <c r="BW81" s="81"/>
      <c r="BX81" s="81"/>
      <c r="BY81" s="81"/>
      <c r="BZ81" s="81"/>
      <c r="CD81" s="92"/>
    </row>
    <row r="82" spans="3:82" s="80" customFormat="1">
      <c r="C82" s="81"/>
      <c r="F82" s="81"/>
      <c r="J82" s="81"/>
      <c r="K82" s="82"/>
      <c r="N82" s="81"/>
      <c r="P82" s="93"/>
      <c r="Q82" s="93"/>
      <c r="R82" s="93"/>
      <c r="S82" s="24"/>
      <c r="T82" s="93"/>
      <c r="W82" s="83"/>
      <c r="AC82" s="69"/>
      <c r="AD82" s="69"/>
      <c r="AE82" s="69"/>
      <c r="AI82" s="81"/>
      <c r="AK82" s="84"/>
      <c r="AL82" s="84"/>
      <c r="AM82" s="84"/>
      <c r="AN82" s="85"/>
      <c r="AO82" s="85"/>
      <c r="AP82" s="94"/>
      <c r="AQ82" s="94"/>
      <c r="AS82" s="249">
        <v>306</v>
      </c>
      <c r="AT82" s="249">
        <v>87</v>
      </c>
      <c r="AU82" s="249">
        <v>46</v>
      </c>
      <c r="AV82" s="100">
        <v>173</v>
      </c>
      <c r="AW82" s="87"/>
      <c r="AX82" s="253"/>
      <c r="AY82" s="101">
        <v>1553</v>
      </c>
      <c r="AZ82" s="257">
        <f t="shared" si="57"/>
        <v>1482</v>
      </c>
      <c r="BA82" s="257"/>
      <c r="BB82" s="88"/>
      <c r="BC82" s="246"/>
      <c r="BD82" s="101">
        <f t="shared" si="80"/>
        <v>173</v>
      </c>
      <c r="BE82" s="88"/>
      <c r="BF82" s="89"/>
      <c r="BG82" s="89"/>
      <c r="BH82" s="233">
        <v>71</v>
      </c>
      <c r="BI82" s="88"/>
      <c r="BJ82" s="101">
        <f t="shared" si="86"/>
        <v>71</v>
      </c>
      <c r="BK82" s="233">
        <v>100</v>
      </c>
      <c r="BM82" s="81"/>
      <c r="BP82" s="81"/>
      <c r="BQ82" s="81"/>
      <c r="BS82" s="81"/>
      <c r="BT82" s="81"/>
      <c r="BU82" s="81"/>
      <c r="BV82" s="81"/>
      <c r="BW82" s="81"/>
      <c r="BX82" s="81"/>
      <c r="BY82" s="81"/>
      <c r="BZ82" s="81"/>
      <c r="CD82" s="92"/>
    </row>
    <row r="83" spans="3:82" s="80" customFormat="1">
      <c r="C83" s="81"/>
      <c r="F83" s="81"/>
      <c r="J83" s="81"/>
      <c r="K83" s="82"/>
      <c r="N83" s="81"/>
      <c r="P83" s="93"/>
      <c r="Q83" s="93"/>
      <c r="R83" s="93"/>
      <c r="S83" s="24"/>
      <c r="T83" s="93"/>
      <c r="W83" s="83"/>
      <c r="AC83" s="69"/>
      <c r="AD83" s="69"/>
      <c r="AE83" s="69"/>
      <c r="AI83" s="81"/>
      <c r="AK83" s="84"/>
      <c r="AL83" s="84"/>
      <c r="AM83" s="84"/>
      <c r="AN83" s="85"/>
      <c r="AO83" s="85"/>
      <c r="AP83" s="94"/>
      <c r="AQ83" s="94"/>
      <c r="AS83" s="249">
        <v>345</v>
      </c>
      <c r="AT83" s="249">
        <v>122</v>
      </c>
      <c r="AU83" s="249">
        <v>47</v>
      </c>
      <c r="AV83" s="100">
        <v>176</v>
      </c>
      <c r="AW83" s="87"/>
      <c r="AX83" s="253"/>
      <c r="AY83" s="101">
        <v>1698</v>
      </c>
      <c r="AZ83" s="257">
        <f t="shared" si="57"/>
        <v>1662</v>
      </c>
      <c r="BA83" s="257"/>
      <c r="BB83" s="88"/>
      <c r="BC83" s="246"/>
      <c r="BD83" s="101">
        <f t="shared" si="80"/>
        <v>176</v>
      </c>
      <c r="BE83" s="88"/>
      <c r="BF83" s="89"/>
      <c r="BG83" s="89"/>
      <c r="BH83" s="233">
        <v>36</v>
      </c>
      <c r="BI83" s="88"/>
      <c r="BJ83" s="101">
        <f t="shared" si="86"/>
        <v>36</v>
      </c>
      <c r="BK83" s="233">
        <v>200</v>
      </c>
      <c r="BM83" s="81"/>
      <c r="BP83" s="81"/>
      <c r="BQ83" s="81"/>
      <c r="BS83" s="81"/>
      <c r="BT83" s="81"/>
      <c r="BU83" s="81"/>
      <c r="BV83" s="81"/>
      <c r="BW83" s="81"/>
      <c r="BX83" s="81"/>
      <c r="BY83" s="81"/>
      <c r="BZ83" s="81"/>
      <c r="CD83" s="92"/>
    </row>
    <row r="84" spans="3:82" s="80" customFormat="1">
      <c r="C84" s="81"/>
      <c r="F84" s="81"/>
      <c r="J84" s="81"/>
      <c r="K84" s="82"/>
      <c r="N84" s="81"/>
      <c r="P84" s="93"/>
      <c r="Q84" s="93"/>
      <c r="R84" s="93"/>
      <c r="S84" s="24"/>
      <c r="T84" s="93"/>
      <c r="W84" s="83"/>
      <c r="AC84" s="69"/>
      <c r="AD84" s="69"/>
      <c r="AE84" s="69"/>
      <c r="AI84" s="81"/>
      <c r="AK84" s="84"/>
      <c r="AL84" s="84"/>
      <c r="AM84" s="84"/>
      <c r="AN84" s="85"/>
      <c r="AO84" s="85"/>
      <c r="AP84" s="94"/>
      <c r="AQ84" s="94"/>
      <c r="AS84" s="249">
        <v>395</v>
      </c>
      <c r="AT84" s="249">
        <v>150</v>
      </c>
      <c r="AU84" s="249">
        <v>48</v>
      </c>
      <c r="AV84" s="100">
        <v>197</v>
      </c>
      <c r="AW84" s="87"/>
      <c r="AX84" s="253"/>
      <c r="AY84" s="101">
        <v>1400</v>
      </c>
      <c r="AZ84" s="257">
        <f t="shared" si="57"/>
        <v>1380</v>
      </c>
      <c r="BA84" s="257"/>
      <c r="BB84" s="88"/>
      <c r="BC84" s="246"/>
      <c r="BD84" s="101">
        <f t="shared" si="80"/>
        <v>197</v>
      </c>
      <c r="BE84" s="88"/>
      <c r="BF84" s="89"/>
      <c r="BG84" s="89"/>
      <c r="BH84" s="233">
        <v>20</v>
      </c>
      <c r="BI84" s="88"/>
      <c r="BJ84" s="101">
        <f t="shared" si="86"/>
        <v>20</v>
      </c>
      <c r="BK84" s="233">
        <v>-200</v>
      </c>
      <c r="BM84" s="81"/>
      <c r="BP84" s="81"/>
      <c r="BQ84" s="81"/>
      <c r="BS84" s="81"/>
      <c r="BT84" s="81"/>
      <c r="BU84" s="81"/>
      <c r="BV84" s="81"/>
      <c r="BW84" s="81"/>
      <c r="BX84" s="81"/>
      <c r="BY84" s="81"/>
      <c r="BZ84" s="81"/>
      <c r="CD84" s="92"/>
    </row>
    <row r="85" spans="3:82" s="80" customFormat="1">
      <c r="C85" s="81"/>
      <c r="F85" s="81"/>
      <c r="K85" s="96"/>
      <c r="N85" s="81"/>
      <c r="P85" s="93"/>
      <c r="Q85" s="93"/>
      <c r="R85" s="93"/>
      <c r="S85" s="24"/>
      <c r="T85" s="93"/>
      <c r="W85" s="83"/>
      <c r="AC85" s="69"/>
      <c r="AD85" s="69"/>
      <c r="AE85" s="69"/>
      <c r="AL85" s="84"/>
      <c r="AM85" s="84"/>
      <c r="AN85" s="85"/>
      <c r="AO85" s="85"/>
      <c r="AP85" s="97"/>
      <c r="AQ85" s="97"/>
      <c r="AS85" s="86"/>
      <c r="AT85" s="86"/>
      <c r="AU85" s="86"/>
      <c r="AV85" s="100"/>
      <c r="AW85" s="87"/>
      <c r="AX85" s="253"/>
      <c r="AY85" s="89"/>
      <c r="AZ85" s="90"/>
      <c r="BA85" s="89"/>
      <c r="BB85" s="89"/>
      <c r="BC85" s="246"/>
      <c r="BD85" s="88"/>
      <c r="BE85" s="88"/>
      <c r="BF85" s="89"/>
      <c r="BG85" s="89"/>
      <c r="BH85" s="89"/>
      <c r="BI85" s="90"/>
      <c r="BJ85" s="90"/>
      <c r="BK85" s="89"/>
      <c r="BM85" s="81"/>
      <c r="BX85" s="81"/>
      <c r="CD85" s="81"/>
    </row>
    <row r="86" spans="3:82" s="80" customFormat="1">
      <c r="C86" s="81"/>
      <c r="F86" s="81"/>
      <c r="K86" s="96"/>
      <c r="N86" s="81"/>
      <c r="P86" s="93"/>
      <c r="Q86" s="93"/>
      <c r="R86" s="93"/>
      <c r="S86" s="24"/>
      <c r="T86" s="93"/>
      <c r="W86" s="83"/>
      <c r="AC86" s="69"/>
      <c r="AD86" s="69"/>
      <c r="AE86" s="69"/>
      <c r="AL86" s="84"/>
      <c r="AM86" s="84"/>
      <c r="AN86" s="85"/>
      <c r="AO86" s="85"/>
      <c r="AP86" s="97"/>
      <c r="AQ86" s="97"/>
      <c r="AS86" s="86"/>
      <c r="AT86" s="86"/>
      <c r="AU86" s="86"/>
      <c r="AV86" s="100"/>
      <c r="AW86" s="87"/>
      <c r="AX86" s="253"/>
      <c r="AY86" s="89"/>
      <c r="AZ86" s="90"/>
      <c r="BA86" s="89"/>
      <c r="BB86" s="89"/>
      <c r="BC86" s="246"/>
      <c r="BD86" s="88"/>
      <c r="BE86" s="88"/>
      <c r="BF86" s="89"/>
      <c r="BG86" s="89"/>
      <c r="BH86" s="89"/>
      <c r="BI86" s="90"/>
      <c r="BJ86" s="90"/>
      <c r="BK86" s="89"/>
      <c r="BM86" s="81"/>
      <c r="BX86" s="81"/>
      <c r="CD86" s="81"/>
    </row>
    <row r="87" spans="3:82" s="80" customFormat="1">
      <c r="C87" s="81"/>
      <c r="F87" s="81"/>
      <c r="K87" s="96"/>
      <c r="N87" s="81"/>
      <c r="P87" s="93"/>
      <c r="Q87" s="93"/>
      <c r="R87" s="93"/>
      <c r="S87" s="24"/>
      <c r="T87" s="93"/>
      <c r="W87" s="83"/>
      <c r="AC87" s="69"/>
      <c r="AD87" s="69"/>
      <c r="AE87" s="69"/>
      <c r="AL87" s="84"/>
      <c r="AM87" s="84"/>
      <c r="AN87" s="85"/>
      <c r="AO87" s="85"/>
      <c r="AP87" s="97"/>
      <c r="AQ87" s="97"/>
      <c r="AS87" s="86"/>
      <c r="AT87" s="86"/>
      <c r="AU87" s="86"/>
      <c r="AV87" s="100"/>
      <c r="AW87" s="87"/>
      <c r="AX87" s="253"/>
      <c r="AY87" s="89"/>
      <c r="AZ87" s="90"/>
      <c r="BA87" s="89"/>
      <c r="BB87" s="89"/>
      <c r="BC87" s="246"/>
      <c r="BD87" s="88"/>
      <c r="BE87" s="88"/>
      <c r="BF87" s="89"/>
      <c r="BG87" s="89"/>
      <c r="BH87" s="89"/>
      <c r="BI87" s="90"/>
      <c r="BJ87" s="90"/>
      <c r="BK87" s="89"/>
      <c r="BM87" s="81"/>
      <c r="BX87" s="81"/>
      <c r="CD87" s="81"/>
    </row>
    <row r="88" spans="3:82" s="80" customFormat="1">
      <c r="C88" s="81"/>
      <c r="F88" s="81"/>
      <c r="K88" s="96"/>
      <c r="N88" s="81"/>
      <c r="P88" s="93"/>
      <c r="Q88" s="93"/>
      <c r="R88" s="93"/>
      <c r="S88" s="24"/>
      <c r="T88" s="93"/>
      <c r="W88" s="83"/>
      <c r="AC88" s="69"/>
      <c r="AD88" s="69"/>
      <c r="AE88" s="69"/>
      <c r="AL88" s="84"/>
      <c r="AM88" s="84"/>
      <c r="AN88" s="85"/>
      <c r="AO88" s="85"/>
      <c r="AP88" s="97"/>
      <c r="AQ88" s="97"/>
      <c r="AS88" s="86"/>
      <c r="AT88" s="86"/>
      <c r="AU88" s="86"/>
      <c r="AV88" s="100"/>
      <c r="AW88" s="87"/>
      <c r="AX88" s="253"/>
      <c r="AY88" s="89"/>
      <c r="AZ88" s="89"/>
      <c r="BA88" s="89"/>
      <c r="BB88" s="89"/>
      <c r="BC88" s="246"/>
      <c r="BD88" s="89"/>
      <c r="BE88" s="89"/>
      <c r="BF88" s="89"/>
      <c r="BG88" s="89"/>
      <c r="BH88" s="89"/>
      <c r="BI88" s="89"/>
      <c r="BJ88" s="89"/>
      <c r="BK88" s="89"/>
    </row>
    <row r="89" spans="3:82" s="80" customFormat="1">
      <c r="C89" s="81"/>
      <c r="F89" s="81"/>
      <c r="K89" s="96"/>
      <c r="N89" s="81"/>
      <c r="P89" s="93"/>
      <c r="Q89" s="93"/>
      <c r="R89" s="93"/>
      <c r="S89" s="24"/>
      <c r="T89" s="93"/>
      <c r="W89" s="83"/>
      <c r="AC89" s="69"/>
      <c r="AD89" s="69"/>
      <c r="AE89" s="69"/>
      <c r="AL89" s="84"/>
      <c r="AM89" s="84"/>
      <c r="AN89" s="85"/>
      <c r="AO89" s="85"/>
      <c r="AP89" s="97"/>
      <c r="AQ89" s="97"/>
      <c r="AS89" s="86"/>
      <c r="AT89" s="86"/>
      <c r="AU89" s="86"/>
      <c r="AV89" s="100"/>
      <c r="AW89" s="87"/>
      <c r="AX89" s="253"/>
      <c r="AY89" s="89"/>
      <c r="AZ89" s="89"/>
      <c r="BA89" s="89"/>
      <c r="BB89" s="89"/>
      <c r="BC89" s="246"/>
      <c r="BD89" s="89"/>
      <c r="BE89" s="89"/>
      <c r="BF89" s="89"/>
      <c r="BG89" s="89"/>
      <c r="BH89" s="89"/>
      <c r="BI89" s="89"/>
      <c r="BJ89" s="89"/>
      <c r="BK89" s="89"/>
    </row>
    <row r="90" spans="3:82" s="80" customFormat="1">
      <c r="C90" s="81"/>
      <c r="F90" s="81"/>
      <c r="K90" s="96"/>
      <c r="N90" s="81"/>
      <c r="P90" s="93"/>
      <c r="Q90" s="93"/>
      <c r="R90" s="93"/>
      <c r="S90" s="24"/>
      <c r="T90" s="93"/>
      <c r="W90" s="83"/>
      <c r="AC90" s="69"/>
      <c r="AD90" s="69"/>
      <c r="AE90" s="69"/>
      <c r="AL90" s="84"/>
      <c r="AM90" s="84"/>
      <c r="AN90" s="85"/>
      <c r="AO90" s="85"/>
      <c r="AP90" s="97"/>
      <c r="AQ90" s="97"/>
      <c r="AS90" s="86"/>
      <c r="AT90" s="86"/>
      <c r="AU90" s="86"/>
      <c r="AV90" s="100"/>
      <c r="AW90" s="87"/>
      <c r="AX90" s="253"/>
      <c r="AY90" s="89"/>
      <c r="AZ90" s="89"/>
      <c r="BA90" s="89"/>
      <c r="BB90" s="89"/>
      <c r="BC90" s="246"/>
      <c r="BD90" s="89"/>
      <c r="BE90" s="89"/>
      <c r="BF90" s="89"/>
      <c r="BG90" s="89"/>
      <c r="BH90" s="89"/>
      <c r="BI90" s="89"/>
      <c r="BJ90" s="89"/>
      <c r="BK90" s="89"/>
    </row>
    <row r="91" spans="3:82" s="80" customFormat="1">
      <c r="C91" s="81"/>
      <c r="F91" s="81"/>
      <c r="K91" s="96"/>
      <c r="N91" s="81"/>
      <c r="P91" s="93"/>
      <c r="Q91" s="93"/>
      <c r="R91" s="93"/>
      <c r="S91" s="24"/>
      <c r="T91" s="93"/>
      <c r="W91" s="83"/>
      <c r="AC91" s="69"/>
      <c r="AD91" s="69"/>
      <c r="AE91" s="69"/>
      <c r="AL91" s="84"/>
      <c r="AM91" s="84"/>
      <c r="AN91" s="85"/>
      <c r="AO91" s="85"/>
      <c r="AP91" s="97"/>
      <c r="AQ91" s="97"/>
      <c r="AS91" s="86"/>
      <c r="AT91" s="86"/>
      <c r="AU91" s="86"/>
      <c r="AV91" s="100"/>
      <c r="AW91" s="87"/>
      <c r="AX91" s="253"/>
      <c r="AY91" s="89"/>
      <c r="AZ91" s="89"/>
      <c r="BA91" s="89"/>
      <c r="BB91" s="89"/>
      <c r="BC91" s="246"/>
      <c r="BD91" s="89"/>
      <c r="BE91" s="89"/>
      <c r="BF91" s="89"/>
      <c r="BG91" s="89"/>
      <c r="BH91" s="89"/>
      <c r="BI91" s="89"/>
      <c r="BJ91" s="89"/>
      <c r="BK91" s="89"/>
    </row>
    <row r="92" spans="3:82" s="80" customFormat="1">
      <c r="C92" s="81"/>
      <c r="F92" s="81"/>
      <c r="K92" s="96"/>
      <c r="N92" s="81"/>
      <c r="P92" s="93"/>
      <c r="Q92" s="93"/>
      <c r="R92" s="93"/>
      <c r="S92" s="24"/>
      <c r="T92" s="93"/>
      <c r="W92" s="83"/>
      <c r="AC92" s="69"/>
      <c r="AD92" s="69"/>
      <c r="AE92" s="69"/>
      <c r="AL92" s="84"/>
      <c r="AM92" s="84"/>
      <c r="AN92" s="85"/>
      <c r="AO92" s="85"/>
      <c r="AP92" s="97"/>
      <c r="AQ92" s="97"/>
      <c r="AS92" s="86"/>
      <c r="AT92" s="86"/>
      <c r="AU92" s="86"/>
      <c r="AV92" s="100"/>
      <c r="AW92" s="87"/>
      <c r="AX92" s="253"/>
      <c r="AY92" s="89"/>
      <c r="AZ92" s="89"/>
      <c r="BA92" s="89"/>
      <c r="BB92" s="89"/>
      <c r="BC92" s="246"/>
      <c r="BD92" s="89"/>
      <c r="BE92" s="89"/>
      <c r="BF92" s="89"/>
      <c r="BG92" s="89"/>
      <c r="BH92" s="89"/>
      <c r="BI92" s="89"/>
      <c r="BJ92" s="89"/>
      <c r="BK92" s="89"/>
    </row>
    <row r="93" spans="3:82" s="80" customFormat="1">
      <c r="C93" s="81"/>
      <c r="F93" s="81"/>
      <c r="K93" s="96"/>
      <c r="N93" s="81"/>
      <c r="P93" s="93"/>
      <c r="Q93" s="93"/>
      <c r="R93" s="93"/>
      <c r="S93" s="24"/>
      <c r="T93" s="93"/>
      <c r="W93" s="83"/>
      <c r="AC93" s="69"/>
      <c r="AD93" s="69"/>
      <c r="AE93" s="69"/>
      <c r="AL93" s="84"/>
      <c r="AM93" s="84"/>
      <c r="AN93" s="85"/>
      <c r="AO93" s="85"/>
      <c r="AP93" s="97"/>
      <c r="AQ93" s="97"/>
      <c r="AS93" s="86"/>
      <c r="AT93" s="86"/>
      <c r="AU93" s="86"/>
      <c r="AV93" s="100"/>
      <c r="AW93" s="87"/>
      <c r="AX93" s="253"/>
      <c r="AY93" s="89"/>
      <c r="AZ93" s="89"/>
      <c r="BA93" s="89"/>
      <c r="BB93" s="89"/>
      <c r="BC93" s="246"/>
      <c r="BD93" s="89"/>
      <c r="BE93" s="89"/>
      <c r="BF93" s="89"/>
      <c r="BG93" s="89"/>
      <c r="BH93" s="89"/>
      <c r="BI93" s="89"/>
      <c r="BJ93" s="89"/>
      <c r="BK93" s="89"/>
    </row>
    <row r="94" spans="3:82">
      <c r="AS94" s="44"/>
      <c r="AT94" s="44"/>
      <c r="AU94" s="44"/>
      <c r="AV94" s="100"/>
    </row>
  </sheetData>
  <mergeCells count="10">
    <mergeCell ref="AZ84:BA84"/>
    <mergeCell ref="B3:AQ3"/>
    <mergeCell ref="AS3:AW3"/>
    <mergeCell ref="AY3:BK3"/>
    <mergeCell ref="AZ78:BA78"/>
    <mergeCell ref="AZ79:BA79"/>
    <mergeCell ref="AZ80:BA80"/>
    <mergeCell ref="AZ81:BA81"/>
    <mergeCell ref="AZ82:BA82"/>
    <mergeCell ref="AZ83:BA83"/>
  </mergeCells>
  <hyperlinks>
    <hyperlink ref="A1" location="'Front page'!A1" display="Front page"/>
  </hyperlinks>
  <pageMargins left="0.7" right="0.7" top="0.75" bottom="0.75" header="0.3" footer="0.3"/>
  <pageSetup paperSize="9" orientation="portrait" r:id="rId1"/>
  <ignoredErrors>
    <ignoredError sqref="N68:N75"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1:K84"/>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sheetView>
  </sheetViews>
  <sheetFormatPr defaultRowHeight="15"/>
  <cols>
    <col min="1" max="1" width="13" customWidth="1"/>
    <col min="2" max="2" width="9.140625" hidden="1" customWidth="1"/>
    <col min="3" max="3" width="15" style="17" hidden="1" customWidth="1"/>
    <col min="4" max="4" width="20.140625" style="17" customWidth="1"/>
    <col min="5" max="5" width="21.5703125" customWidth="1"/>
    <col min="6" max="6" width="12.42578125" customWidth="1"/>
    <col min="7" max="8" width="15.85546875" customWidth="1"/>
    <col min="9" max="9" width="28" style="68" customWidth="1"/>
    <col min="10" max="10" width="9.140625" style="7"/>
  </cols>
  <sheetData>
    <row r="1" spans="1:11" s="68" customFormat="1" ht="18.75">
      <c r="A1" s="230" t="s">
        <v>348</v>
      </c>
      <c r="C1" s="17"/>
      <c r="D1" s="256" t="s">
        <v>265</v>
      </c>
      <c r="J1" s="12"/>
    </row>
    <row r="2" spans="1:11" s="68" customFormat="1" ht="15.75">
      <c r="C2" s="17"/>
      <c r="D2" s="173"/>
      <c r="J2" s="12"/>
    </row>
    <row r="3" spans="1:11" s="68" customFormat="1" ht="15.75">
      <c r="C3" s="17"/>
      <c r="D3" s="173"/>
      <c r="J3" s="12"/>
    </row>
    <row r="4" spans="1:11" ht="60">
      <c r="C4" s="16" t="s">
        <v>17</v>
      </c>
      <c r="D4" s="255" t="s">
        <v>106</v>
      </c>
      <c r="E4" s="76" t="s">
        <v>12</v>
      </c>
      <c r="F4" s="76" t="s">
        <v>13</v>
      </c>
      <c r="G4" s="76" t="s">
        <v>14</v>
      </c>
      <c r="H4" s="76" t="s">
        <v>266</v>
      </c>
      <c r="I4" s="76" t="s">
        <v>364</v>
      </c>
      <c r="J4" s="33" t="s">
        <v>15</v>
      </c>
      <c r="K4" s="1" t="s">
        <v>61</v>
      </c>
    </row>
    <row r="5" spans="1:11">
      <c r="A5" s="2">
        <f t="shared" ref="A5:A17" si="0">A6-1</f>
        <v>1841</v>
      </c>
      <c r="B5" s="2"/>
      <c r="C5" s="17">
        <f>C6</f>
        <v>110.3</v>
      </c>
      <c r="J5" s="8">
        <f>J6</f>
        <v>86.132654003917082</v>
      </c>
    </row>
    <row r="6" spans="1:11">
      <c r="A6" s="2">
        <f t="shared" si="0"/>
        <v>1842</v>
      </c>
      <c r="B6" s="2">
        <v>95.3</v>
      </c>
      <c r="C6" s="17">
        <f t="shared" ref="C6:C15" si="1">B6+15</f>
        <v>110.3</v>
      </c>
      <c r="D6" s="17">
        <v>100.251</v>
      </c>
      <c r="J6" s="8">
        <f t="shared" ref="J6:J17" si="2">J7*D6/D7</f>
        <v>86.132654003917082</v>
      </c>
    </row>
    <row r="7" spans="1:11">
      <c r="A7" s="2">
        <f t="shared" si="0"/>
        <v>1843</v>
      </c>
      <c r="B7" s="2">
        <v>94.5</v>
      </c>
      <c r="C7" s="17">
        <f t="shared" si="1"/>
        <v>109.5</v>
      </c>
      <c r="D7" s="17">
        <v>99.501000000000005</v>
      </c>
      <c r="J7" s="8">
        <f t="shared" si="2"/>
        <v>85.488276486456542</v>
      </c>
    </row>
    <row r="8" spans="1:11">
      <c r="A8" s="2">
        <f t="shared" si="0"/>
        <v>1844</v>
      </c>
      <c r="B8" s="2">
        <v>95.3</v>
      </c>
      <c r="C8" s="17">
        <f t="shared" si="1"/>
        <v>110.3</v>
      </c>
      <c r="D8" s="17">
        <v>99.551000000000002</v>
      </c>
      <c r="J8" s="8">
        <f t="shared" si="2"/>
        <v>85.531234987620564</v>
      </c>
    </row>
    <row r="9" spans="1:11">
      <c r="A9" s="2">
        <f t="shared" si="0"/>
        <v>1845</v>
      </c>
      <c r="B9" s="2">
        <v>98.5</v>
      </c>
      <c r="C9" s="17">
        <f t="shared" si="1"/>
        <v>113.5</v>
      </c>
      <c r="D9" s="17">
        <v>101.209</v>
      </c>
      <c r="J9" s="8">
        <f t="shared" si="2"/>
        <v>86.955738886220033</v>
      </c>
    </row>
    <row r="10" spans="1:11">
      <c r="A10" s="2">
        <f t="shared" si="0"/>
        <v>1846</v>
      </c>
      <c r="B10" s="2">
        <v>99.7</v>
      </c>
      <c r="C10" s="17">
        <f t="shared" si="1"/>
        <v>114.7</v>
      </c>
      <c r="D10" s="17">
        <v>101.624</v>
      </c>
      <c r="J10" s="8">
        <f t="shared" si="2"/>
        <v>87.31229444588152</v>
      </c>
    </row>
    <row r="11" spans="1:11">
      <c r="A11" s="2">
        <f t="shared" si="0"/>
        <v>1847</v>
      </c>
      <c r="B11" s="2">
        <v>101.4</v>
      </c>
      <c r="C11" s="17">
        <f t="shared" si="1"/>
        <v>116.4</v>
      </c>
      <c r="D11" s="17">
        <v>102.202</v>
      </c>
      <c r="J11" s="8">
        <f t="shared" si="2"/>
        <v>87.808894719337786</v>
      </c>
    </row>
    <row r="12" spans="1:11">
      <c r="A12" s="2">
        <f t="shared" si="0"/>
        <v>1848</v>
      </c>
      <c r="B12" s="2">
        <v>105.3</v>
      </c>
      <c r="C12" s="17">
        <f t="shared" si="1"/>
        <v>120.3</v>
      </c>
      <c r="D12" s="17">
        <v>104.78400000000001</v>
      </c>
      <c r="J12" s="8">
        <f t="shared" si="2"/>
        <v>90.027271719448649</v>
      </c>
    </row>
    <row r="13" spans="1:11">
      <c r="A13" s="2">
        <f t="shared" si="0"/>
        <v>1849</v>
      </c>
      <c r="B13" s="2">
        <v>105</v>
      </c>
      <c r="C13" s="17">
        <f t="shared" si="1"/>
        <v>120</v>
      </c>
      <c r="D13" s="17">
        <v>104.789</v>
      </c>
      <c r="J13" s="8">
        <f t="shared" si="2"/>
        <v>90.031567569565055</v>
      </c>
    </row>
    <row r="14" spans="1:11">
      <c r="A14" s="2">
        <f t="shared" si="0"/>
        <v>1850</v>
      </c>
      <c r="B14" s="2">
        <v>105.5</v>
      </c>
      <c r="C14" s="17">
        <f t="shared" si="1"/>
        <v>120.5</v>
      </c>
      <c r="D14" s="17">
        <v>104.922</v>
      </c>
      <c r="J14" s="8">
        <f t="shared" si="2"/>
        <v>90.145837182661396</v>
      </c>
    </row>
    <row r="15" spans="1:11">
      <c r="A15" s="2">
        <f t="shared" si="0"/>
        <v>1851</v>
      </c>
      <c r="B15" s="2">
        <v>105.8</v>
      </c>
      <c r="C15" s="17">
        <f t="shared" si="1"/>
        <v>120.8</v>
      </c>
      <c r="D15" s="17">
        <v>103.495</v>
      </c>
      <c r="J15" s="8">
        <f t="shared" si="2"/>
        <v>88.91980155943979</v>
      </c>
    </row>
    <row r="16" spans="1:11">
      <c r="A16" s="2">
        <f t="shared" si="0"/>
        <v>1852</v>
      </c>
      <c r="B16" s="2">
        <v>107.2</v>
      </c>
      <c r="C16" s="17">
        <f>B16+15</f>
        <v>122.2</v>
      </c>
      <c r="D16" s="17">
        <v>103.7</v>
      </c>
      <c r="J16" s="8">
        <f t="shared" si="2"/>
        <v>89.095931414212345</v>
      </c>
    </row>
    <row r="17" spans="1:11">
      <c r="A17" s="2">
        <f t="shared" si="0"/>
        <v>1853</v>
      </c>
      <c r="B17" s="2"/>
      <c r="C17" s="17">
        <v>123</v>
      </c>
      <c r="D17" s="17">
        <v>105.93</v>
      </c>
      <c r="J17" s="8">
        <f t="shared" si="2"/>
        <v>91.011880566128383</v>
      </c>
    </row>
    <row r="18" spans="1:11">
      <c r="A18" s="2">
        <f>A19-1</f>
        <v>1854</v>
      </c>
      <c r="B18" s="2"/>
      <c r="C18" s="18">
        <v>124.9</v>
      </c>
      <c r="D18" s="18">
        <v>106.93600000000001</v>
      </c>
      <c r="J18" s="142">
        <f>J19*D18/D19</f>
        <v>91.876205609548805</v>
      </c>
    </row>
    <row r="19" spans="1:11">
      <c r="A19" s="19">
        <v>1855</v>
      </c>
      <c r="B19" s="19"/>
      <c r="C19" s="18">
        <v>126.5</v>
      </c>
      <c r="D19" s="18">
        <v>108.244</v>
      </c>
      <c r="E19" s="5">
        <v>80</v>
      </c>
      <c r="F19" s="5">
        <f>F20-0.25</f>
        <v>8.75</v>
      </c>
      <c r="G19" s="5">
        <f>0.02*D19</f>
        <v>2.1648800000000001</v>
      </c>
      <c r="H19" s="5">
        <f>J19-E19-F19-G19</f>
        <v>2.0851199999999999</v>
      </c>
      <c r="I19" s="71">
        <f>J19-E19</f>
        <v>13</v>
      </c>
      <c r="J19" s="7">
        <v>93</v>
      </c>
      <c r="K19" s="71">
        <f>J19-E19-F19-G19-H19</f>
        <v>0</v>
      </c>
    </row>
    <row r="20" spans="1:11">
      <c r="A20" s="19">
        <v>1856</v>
      </c>
      <c r="B20" s="19"/>
      <c r="C20" s="18">
        <v>128.1</v>
      </c>
      <c r="D20" s="18">
        <v>108.66800000000001</v>
      </c>
      <c r="E20" s="5">
        <v>80.8</v>
      </c>
      <c r="F20" s="5">
        <f>F21-0.25</f>
        <v>9</v>
      </c>
      <c r="G20" s="5">
        <f t="shared" ref="G20:G31" si="3">0.02*D20</f>
        <v>2.1733600000000002</v>
      </c>
      <c r="H20" s="5">
        <f t="shared" ref="H20:H83" si="4">J20-E20-F20-G20</f>
        <v>2.0266400000000027</v>
      </c>
      <c r="I20" s="71">
        <f t="shared" ref="I20:I83" si="5">J20-E20</f>
        <v>13.200000000000003</v>
      </c>
      <c r="J20" s="7">
        <v>94</v>
      </c>
      <c r="K20" s="71">
        <f t="shared" ref="K20:K83" si="6">J20-E20-F20-G20-H20</f>
        <v>0</v>
      </c>
    </row>
    <row r="21" spans="1:11">
      <c r="A21" s="19">
        <v>1857</v>
      </c>
      <c r="B21" s="19"/>
      <c r="C21" s="18">
        <v>136.6</v>
      </c>
      <c r="D21" s="18">
        <v>113.83199999999999</v>
      </c>
      <c r="E21" s="5">
        <v>83.5</v>
      </c>
      <c r="F21" s="5">
        <f>F22-0.25</f>
        <v>9.25</v>
      </c>
      <c r="G21" s="5">
        <f t="shared" si="3"/>
        <v>2.27664</v>
      </c>
      <c r="H21" s="5">
        <f t="shared" si="4"/>
        <v>1.97336</v>
      </c>
      <c r="I21" s="71">
        <f t="shared" si="5"/>
        <v>13.5</v>
      </c>
      <c r="J21" s="7">
        <v>97</v>
      </c>
      <c r="K21" s="71">
        <f t="shared" si="6"/>
        <v>0</v>
      </c>
    </row>
    <row r="22" spans="1:11">
      <c r="A22" s="19">
        <v>1858</v>
      </c>
      <c r="B22" s="19"/>
      <c r="C22" s="18">
        <v>137.69999999999999</v>
      </c>
      <c r="D22" s="18">
        <v>114.69199999999999</v>
      </c>
      <c r="E22" s="5">
        <v>85.4</v>
      </c>
      <c r="F22" s="5">
        <f>F23-0.25</f>
        <v>9.5</v>
      </c>
      <c r="G22" s="5">
        <f t="shared" si="3"/>
        <v>2.2938399999999999</v>
      </c>
      <c r="H22" s="5">
        <f t="shared" si="4"/>
        <v>1.8061599999999944</v>
      </c>
      <c r="I22" s="71">
        <f t="shared" si="5"/>
        <v>13.599999999999994</v>
      </c>
      <c r="J22" s="7">
        <v>99</v>
      </c>
      <c r="K22" s="71">
        <f t="shared" si="6"/>
        <v>0</v>
      </c>
    </row>
    <row r="23" spans="1:11">
      <c r="A23" s="19">
        <v>1859</v>
      </c>
      <c r="B23" s="19"/>
      <c r="C23" s="18">
        <v>139</v>
      </c>
      <c r="D23" s="18">
        <v>115.7</v>
      </c>
      <c r="E23" s="5">
        <v>86</v>
      </c>
      <c r="F23" s="5">
        <f>F24-0.25</f>
        <v>9.75</v>
      </c>
      <c r="G23" s="5">
        <f t="shared" si="3"/>
        <v>2.3140000000000001</v>
      </c>
      <c r="H23" s="5">
        <f t="shared" si="4"/>
        <v>3.9359999999999999</v>
      </c>
      <c r="I23" s="71">
        <f t="shared" si="5"/>
        <v>16</v>
      </c>
      <c r="J23" s="7">
        <v>102</v>
      </c>
      <c r="K23" s="71">
        <f t="shared" si="6"/>
        <v>0</v>
      </c>
    </row>
    <row r="24" spans="1:11">
      <c r="A24" s="19">
        <v>1860</v>
      </c>
      <c r="B24" s="19"/>
      <c r="C24" s="18">
        <v>141.69999999999999</v>
      </c>
      <c r="D24" s="18">
        <v>116.729</v>
      </c>
      <c r="E24" s="5">
        <v>87.8</v>
      </c>
      <c r="F24" s="5">
        <v>10</v>
      </c>
      <c r="G24" s="5">
        <f t="shared" si="3"/>
        <v>2.3345799999999999</v>
      </c>
      <c r="H24" s="5">
        <f t="shared" si="4"/>
        <v>1.865420000000003</v>
      </c>
      <c r="I24" s="71">
        <f t="shared" si="5"/>
        <v>14.200000000000003</v>
      </c>
      <c r="J24" s="7">
        <v>102</v>
      </c>
      <c r="K24" s="71">
        <f t="shared" si="6"/>
        <v>0</v>
      </c>
    </row>
    <row r="25" spans="1:11">
      <c r="A25" s="19">
        <v>1861</v>
      </c>
      <c r="B25" s="19"/>
      <c r="C25" s="18">
        <v>148.69999999999999</v>
      </c>
      <c r="D25" s="18">
        <v>123.179</v>
      </c>
      <c r="E25" s="5">
        <v>90.6</v>
      </c>
      <c r="F25" s="5">
        <v>10.25</v>
      </c>
      <c r="G25" s="5">
        <f t="shared" si="3"/>
        <v>2.4635799999999999</v>
      </c>
      <c r="H25" s="5">
        <f t="shared" si="4"/>
        <v>2.6864200000000058</v>
      </c>
      <c r="I25" s="71">
        <f t="shared" si="5"/>
        <v>15.400000000000006</v>
      </c>
      <c r="J25" s="7">
        <v>106</v>
      </c>
      <c r="K25" s="71">
        <f t="shared" si="6"/>
        <v>0</v>
      </c>
    </row>
    <row r="26" spans="1:11">
      <c r="A26" s="19">
        <v>1862</v>
      </c>
      <c r="B26" s="19"/>
      <c r="C26" s="18">
        <v>150.1</v>
      </c>
      <c r="D26" s="18">
        <v>124.16200000000001</v>
      </c>
      <c r="E26" s="5">
        <v>92.6</v>
      </c>
      <c r="F26" s="5">
        <v>10.5</v>
      </c>
      <c r="G26" s="5">
        <f t="shared" si="3"/>
        <v>2.4832400000000003</v>
      </c>
      <c r="H26" s="5">
        <f t="shared" si="4"/>
        <v>2.4167600000000053</v>
      </c>
      <c r="I26" s="71">
        <f t="shared" si="5"/>
        <v>15.400000000000006</v>
      </c>
      <c r="J26" s="7">
        <v>108</v>
      </c>
      <c r="K26" s="71">
        <f t="shared" si="6"/>
        <v>0</v>
      </c>
    </row>
    <row r="27" spans="1:11">
      <c r="A27" s="19">
        <v>1863</v>
      </c>
      <c r="B27" s="19"/>
      <c r="C27" s="18">
        <v>151.9</v>
      </c>
      <c r="D27" s="18">
        <v>125.375</v>
      </c>
      <c r="E27" s="5">
        <v>93.1</v>
      </c>
      <c r="F27" s="5">
        <v>10.75</v>
      </c>
      <c r="G27" s="5">
        <f t="shared" si="3"/>
        <v>2.5074999999999998</v>
      </c>
      <c r="H27" s="5">
        <f t="shared" si="4"/>
        <v>2.6425000000000058</v>
      </c>
      <c r="I27" s="71">
        <f t="shared" si="5"/>
        <v>15.900000000000006</v>
      </c>
      <c r="J27" s="7">
        <v>109</v>
      </c>
      <c r="K27" s="71">
        <f t="shared" si="6"/>
        <v>0</v>
      </c>
    </row>
    <row r="28" spans="1:11">
      <c r="A28" s="19">
        <v>1864</v>
      </c>
      <c r="B28" s="19"/>
      <c r="C28" s="18">
        <v>161.4</v>
      </c>
      <c r="D28" s="18">
        <v>131.84399999999999</v>
      </c>
      <c r="E28" s="5">
        <v>95.7</v>
      </c>
      <c r="F28" s="5">
        <v>11</v>
      </c>
      <c r="G28" s="5">
        <f t="shared" si="3"/>
        <v>2.6368800000000001</v>
      </c>
      <c r="H28" s="5">
        <f t="shared" si="4"/>
        <v>2.663119999999997</v>
      </c>
      <c r="I28" s="71">
        <f t="shared" si="5"/>
        <v>16.299999999999997</v>
      </c>
      <c r="J28" s="7">
        <v>112</v>
      </c>
      <c r="K28" s="71">
        <f t="shared" si="6"/>
        <v>0</v>
      </c>
    </row>
    <row r="29" spans="1:11">
      <c r="A29" s="19">
        <v>1865</v>
      </c>
      <c r="B29" s="19"/>
      <c r="C29" s="18">
        <v>165.6</v>
      </c>
      <c r="D29" s="18">
        <v>133.61099999999999</v>
      </c>
      <c r="E29" s="5">
        <v>98.2</v>
      </c>
      <c r="F29" s="5">
        <v>11.25</v>
      </c>
      <c r="G29" s="5">
        <f t="shared" si="3"/>
        <v>2.6722199999999998</v>
      </c>
      <c r="H29" s="5">
        <f t="shared" si="4"/>
        <v>2.8777799999999973</v>
      </c>
      <c r="I29" s="71">
        <f t="shared" si="5"/>
        <v>16.799999999999997</v>
      </c>
      <c r="J29" s="7">
        <v>115</v>
      </c>
      <c r="K29" s="71">
        <f t="shared" si="6"/>
        <v>0</v>
      </c>
    </row>
    <row r="30" spans="1:11">
      <c r="A30" s="19">
        <v>1866</v>
      </c>
      <c r="B30" s="19"/>
      <c r="C30" s="18">
        <v>136.9</v>
      </c>
      <c r="D30" s="18">
        <v>136.86799999999999</v>
      </c>
      <c r="E30" s="5">
        <v>98.4</v>
      </c>
      <c r="F30" s="5">
        <v>11.5</v>
      </c>
      <c r="G30" s="5">
        <f t="shared" si="3"/>
        <v>2.7373599999999998</v>
      </c>
      <c r="H30" s="5">
        <f t="shared" si="4"/>
        <v>3.3626399999999945</v>
      </c>
      <c r="I30" s="71">
        <f t="shared" si="5"/>
        <v>17.599999999999994</v>
      </c>
      <c r="J30" s="7">
        <v>116</v>
      </c>
      <c r="K30" s="71">
        <f t="shared" si="6"/>
        <v>0</v>
      </c>
    </row>
    <row r="31" spans="1:11">
      <c r="A31" s="19">
        <v>1867</v>
      </c>
      <c r="B31" s="19"/>
      <c r="C31" s="18">
        <v>143.1</v>
      </c>
      <c r="D31" s="18">
        <v>143.07</v>
      </c>
      <c r="E31" s="5">
        <v>99.3</v>
      </c>
      <c r="F31" s="5">
        <v>11.75</v>
      </c>
      <c r="G31" s="5">
        <f t="shared" si="3"/>
        <v>2.8613999999999997</v>
      </c>
      <c r="H31" s="5">
        <f t="shared" si="4"/>
        <v>3.0886000000000031</v>
      </c>
      <c r="I31" s="71">
        <f t="shared" si="5"/>
        <v>17.700000000000003</v>
      </c>
      <c r="J31" s="7">
        <v>117</v>
      </c>
      <c r="K31" s="71">
        <f t="shared" si="6"/>
        <v>0</v>
      </c>
    </row>
    <row r="32" spans="1:11">
      <c r="A32" s="19">
        <v>1868</v>
      </c>
      <c r="B32" s="19"/>
      <c r="E32" s="5">
        <v>100.6</v>
      </c>
      <c r="F32" s="5">
        <v>12</v>
      </c>
      <c r="G32" s="5">
        <f t="shared" ref="G32:G83" si="7">0.02*C32</f>
        <v>0</v>
      </c>
      <c r="H32" s="5">
        <f t="shared" si="4"/>
        <v>6.4000000000000057</v>
      </c>
      <c r="I32" s="71">
        <f t="shared" si="5"/>
        <v>18.400000000000006</v>
      </c>
      <c r="J32" s="7">
        <v>119</v>
      </c>
      <c r="K32" s="71">
        <f t="shared" si="6"/>
        <v>0</v>
      </c>
    </row>
    <row r="33" spans="1:11">
      <c r="A33" s="19">
        <v>1869</v>
      </c>
      <c r="B33" s="19"/>
      <c r="C33" s="18"/>
      <c r="D33" s="18"/>
      <c r="E33" s="5">
        <v>102</v>
      </c>
      <c r="F33" s="5">
        <v>12.25</v>
      </c>
      <c r="G33" s="5">
        <f t="shared" si="7"/>
        <v>0</v>
      </c>
      <c r="H33" s="5">
        <f t="shared" si="4"/>
        <v>6.75</v>
      </c>
      <c r="I33" s="71">
        <f t="shared" si="5"/>
        <v>19</v>
      </c>
      <c r="J33" s="7">
        <v>121</v>
      </c>
      <c r="K33" s="71">
        <f t="shared" si="6"/>
        <v>0</v>
      </c>
    </row>
    <row r="34" spans="1:11">
      <c r="A34" s="19">
        <v>1870</v>
      </c>
      <c r="B34" s="19"/>
      <c r="C34" s="18"/>
      <c r="D34" s="18"/>
      <c r="E34" s="5">
        <v>107.8</v>
      </c>
      <c r="F34" s="5">
        <v>12.5</v>
      </c>
      <c r="G34" s="5">
        <f t="shared" si="7"/>
        <v>0</v>
      </c>
      <c r="H34" s="5">
        <f t="shared" si="4"/>
        <v>6.7000000000000028</v>
      </c>
      <c r="I34" s="71">
        <f t="shared" si="5"/>
        <v>19.200000000000003</v>
      </c>
      <c r="J34" s="8">
        <v>127</v>
      </c>
      <c r="K34" s="71">
        <f t="shared" si="6"/>
        <v>0</v>
      </c>
    </row>
    <row r="35" spans="1:11">
      <c r="A35" s="19">
        <v>1871</v>
      </c>
      <c r="B35" s="19"/>
      <c r="C35" s="18"/>
      <c r="D35" s="18"/>
      <c r="E35" s="5">
        <v>110.7</v>
      </c>
      <c r="F35" s="5">
        <v>12.75</v>
      </c>
      <c r="G35" s="5">
        <f t="shared" si="7"/>
        <v>0</v>
      </c>
      <c r="H35" s="5">
        <f t="shared" si="4"/>
        <v>6.5499999999999972</v>
      </c>
      <c r="I35" s="71">
        <f t="shared" si="5"/>
        <v>19.299999999999997</v>
      </c>
      <c r="J35" s="7">
        <v>130</v>
      </c>
      <c r="K35" s="71">
        <f t="shared" si="6"/>
        <v>0</v>
      </c>
    </row>
    <row r="36" spans="1:11">
      <c r="A36" s="19">
        <v>1872</v>
      </c>
      <c r="B36" s="19"/>
      <c r="C36" s="18"/>
      <c r="D36" s="18"/>
      <c r="E36" s="5">
        <v>112.4</v>
      </c>
      <c r="F36" s="5">
        <v>13</v>
      </c>
      <c r="G36" s="5">
        <f t="shared" si="7"/>
        <v>0</v>
      </c>
      <c r="H36" s="5">
        <f t="shared" si="4"/>
        <v>7.5999999999999943</v>
      </c>
      <c r="I36" s="71">
        <f t="shared" si="5"/>
        <v>20.599999999999994</v>
      </c>
      <c r="J36" s="7">
        <v>133</v>
      </c>
      <c r="K36" s="71">
        <f t="shared" si="6"/>
        <v>0</v>
      </c>
    </row>
    <row r="37" spans="1:11">
      <c r="A37" s="19">
        <v>1873</v>
      </c>
      <c r="B37" s="19"/>
      <c r="C37" s="18"/>
      <c r="D37" s="18"/>
      <c r="E37" s="5">
        <v>115.9</v>
      </c>
      <c r="F37" s="5">
        <v>13.25</v>
      </c>
      <c r="G37" s="5">
        <f t="shared" si="7"/>
        <v>0</v>
      </c>
      <c r="H37" s="5">
        <f t="shared" si="4"/>
        <v>7.8499999999999943</v>
      </c>
      <c r="I37" s="71">
        <f t="shared" si="5"/>
        <v>21.099999999999994</v>
      </c>
      <c r="J37" s="7">
        <v>137</v>
      </c>
      <c r="K37" s="71">
        <f t="shared" si="6"/>
        <v>0</v>
      </c>
    </row>
    <row r="38" spans="1:11">
      <c r="A38" s="19">
        <v>1874</v>
      </c>
      <c r="B38" s="19"/>
      <c r="C38" s="18"/>
      <c r="D38" s="18"/>
      <c r="E38" s="5">
        <v>119</v>
      </c>
      <c r="F38" s="5">
        <v>13.5</v>
      </c>
      <c r="G38" s="5">
        <f t="shared" si="7"/>
        <v>0</v>
      </c>
      <c r="H38" s="5">
        <f t="shared" si="4"/>
        <v>7.5</v>
      </c>
      <c r="I38" s="71">
        <f t="shared" si="5"/>
        <v>21</v>
      </c>
      <c r="J38" s="7">
        <v>140</v>
      </c>
      <c r="K38" s="71">
        <f t="shared" si="6"/>
        <v>0</v>
      </c>
    </row>
    <row r="39" spans="1:11">
      <c r="A39" s="19">
        <v>1875</v>
      </c>
      <c r="B39" s="19"/>
      <c r="C39" s="18"/>
      <c r="D39" s="18"/>
      <c r="E39" s="5">
        <v>121.4</v>
      </c>
      <c r="F39" s="5">
        <v>13.75</v>
      </c>
      <c r="G39" s="5">
        <f t="shared" si="7"/>
        <v>0</v>
      </c>
      <c r="H39" s="5">
        <f t="shared" si="4"/>
        <v>7.8499999999999943</v>
      </c>
      <c r="I39" s="71">
        <f t="shared" si="5"/>
        <v>21.599999999999994</v>
      </c>
      <c r="J39" s="7">
        <v>143</v>
      </c>
      <c r="K39" s="71">
        <f t="shared" si="6"/>
        <v>0</v>
      </c>
    </row>
    <row r="40" spans="1:11">
      <c r="A40" s="19">
        <v>1876</v>
      </c>
      <c r="B40" s="19"/>
      <c r="C40" s="18"/>
      <c r="D40" s="18"/>
      <c r="E40" s="5">
        <v>126.6</v>
      </c>
      <c r="F40" s="5">
        <v>14</v>
      </c>
      <c r="G40" s="5">
        <f t="shared" si="7"/>
        <v>0</v>
      </c>
      <c r="H40" s="5">
        <f t="shared" si="4"/>
        <v>8.4000000000000057</v>
      </c>
      <c r="I40" s="71">
        <f t="shared" si="5"/>
        <v>22.400000000000006</v>
      </c>
      <c r="J40" s="7">
        <v>149</v>
      </c>
      <c r="K40" s="71">
        <f t="shared" si="6"/>
        <v>0</v>
      </c>
    </row>
    <row r="41" spans="1:11">
      <c r="A41" s="19">
        <v>1877</v>
      </c>
      <c r="B41" s="19"/>
      <c r="C41" s="18"/>
      <c r="D41" s="18"/>
      <c r="E41" s="5">
        <v>128.9</v>
      </c>
      <c r="F41" s="5">
        <v>14.25</v>
      </c>
      <c r="G41" s="5">
        <f t="shared" si="7"/>
        <v>0</v>
      </c>
      <c r="H41" s="5">
        <f t="shared" si="4"/>
        <v>8.8499999999999943</v>
      </c>
      <c r="I41" s="71">
        <f t="shared" si="5"/>
        <v>23.099999999999994</v>
      </c>
      <c r="J41" s="7">
        <v>152</v>
      </c>
      <c r="K41" s="71">
        <f t="shared" si="6"/>
        <v>0</v>
      </c>
    </row>
    <row r="42" spans="1:11">
      <c r="A42" s="19">
        <v>1878</v>
      </c>
      <c r="B42" s="19"/>
      <c r="C42" s="18"/>
      <c r="D42" s="18"/>
      <c r="E42" s="5">
        <v>130.80000000000001</v>
      </c>
      <c r="F42" s="5">
        <v>14.5</v>
      </c>
      <c r="G42" s="5">
        <f t="shared" si="7"/>
        <v>0</v>
      </c>
      <c r="H42" s="5">
        <f t="shared" si="4"/>
        <v>9.6999999999999886</v>
      </c>
      <c r="I42" s="71">
        <f t="shared" si="5"/>
        <v>24.199999999999989</v>
      </c>
      <c r="J42" s="7">
        <v>155</v>
      </c>
      <c r="K42" s="71">
        <f t="shared" si="6"/>
        <v>0</v>
      </c>
    </row>
    <row r="43" spans="1:11">
      <c r="A43" s="19">
        <v>1879</v>
      </c>
      <c r="B43" s="19"/>
      <c r="C43" s="18"/>
      <c r="D43" s="18"/>
      <c r="E43" s="5">
        <v>130.5</v>
      </c>
      <c r="F43" s="5">
        <v>14.75</v>
      </c>
      <c r="G43" s="5">
        <f t="shared" si="7"/>
        <v>0</v>
      </c>
      <c r="H43" s="5">
        <f t="shared" si="4"/>
        <v>10.75</v>
      </c>
      <c r="I43" s="71">
        <f t="shared" si="5"/>
        <v>25.5</v>
      </c>
      <c r="J43" s="7">
        <v>156</v>
      </c>
      <c r="K43" s="71">
        <f t="shared" si="6"/>
        <v>0</v>
      </c>
    </row>
    <row r="44" spans="1:11">
      <c r="A44" s="19">
        <v>1880</v>
      </c>
      <c r="B44" s="19"/>
      <c r="C44" s="18"/>
      <c r="D44" s="18"/>
      <c r="E44" s="5">
        <v>131.1</v>
      </c>
      <c r="F44" s="5">
        <v>15</v>
      </c>
      <c r="G44" s="5">
        <f t="shared" si="7"/>
        <v>0</v>
      </c>
      <c r="H44" s="5">
        <f t="shared" si="4"/>
        <v>10.900000000000006</v>
      </c>
      <c r="I44" s="71">
        <f t="shared" si="5"/>
        <v>25.900000000000006</v>
      </c>
      <c r="J44" s="7">
        <v>157</v>
      </c>
      <c r="K44" s="71">
        <f t="shared" si="6"/>
        <v>0</v>
      </c>
    </row>
    <row r="45" spans="1:11">
      <c r="A45" s="19">
        <v>1881</v>
      </c>
      <c r="B45" s="19"/>
      <c r="C45" s="18"/>
      <c r="D45" s="18"/>
      <c r="E45" s="5">
        <v>132</v>
      </c>
      <c r="F45" s="5">
        <v>15.64516129032258</v>
      </c>
      <c r="G45" s="5">
        <f t="shared" si="7"/>
        <v>0</v>
      </c>
      <c r="H45" s="5">
        <f t="shared" si="4"/>
        <v>11.35483870967742</v>
      </c>
      <c r="I45" s="71">
        <f t="shared" si="5"/>
        <v>27</v>
      </c>
      <c r="J45" s="7">
        <v>159</v>
      </c>
      <c r="K45" s="71">
        <f t="shared" si="6"/>
        <v>0</v>
      </c>
    </row>
    <row r="46" spans="1:11">
      <c r="A46" s="19">
        <v>1882</v>
      </c>
      <c r="B46" s="19"/>
      <c r="C46" s="18"/>
      <c r="D46" s="18"/>
      <c r="E46" s="5">
        <v>132.80000000000001</v>
      </c>
      <c r="F46" s="5">
        <v>16.29032258064516</v>
      </c>
      <c r="G46" s="5">
        <f t="shared" si="7"/>
        <v>0</v>
      </c>
      <c r="H46" s="5">
        <f t="shared" si="4"/>
        <v>11.909677419354828</v>
      </c>
      <c r="I46" s="71">
        <f t="shared" si="5"/>
        <v>28.199999999999989</v>
      </c>
      <c r="J46" s="7">
        <v>161</v>
      </c>
      <c r="K46" s="71">
        <f t="shared" si="6"/>
        <v>0</v>
      </c>
    </row>
    <row r="47" spans="1:11">
      <c r="A47" s="19">
        <v>1883</v>
      </c>
      <c r="B47" s="19"/>
      <c r="C47" s="18"/>
      <c r="D47" s="18"/>
      <c r="E47" s="5">
        <v>132.19999999999999</v>
      </c>
      <c r="F47" s="5">
        <v>16.935483870967744</v>
      </c>
      <c r="G47" s="5">
        <f t="shared" si="7"/>
        <v>0</v>
      </c>
      <c r="H47" s="5">
        <f t="shared" si="4"/>
        <v>11.864516129032268</v>
      </c>
      <c r="I47" s="71">
        <f t="shared" si="5"/>
        <v>28.800000000000011</v>
      </c>
      <c r="J47" s="7">
        <v>161</v>
      </c>
      <c r="K47" s="71">
        <f t="shared" si="6"/>
        <v>0</v>
      </c>
    </row>
    <row r="48" spans="1:11">
      <c r="A48" s="19">
        <v>1884</v>
      </c>
      <c r="B48" s="19"/>
      <c r="C48" s="18"/>
      <c r="D48" s="18"/>
      <c r="E48" s="5">
        <v>132.4</v>
      </c>
      <c r="F48" s="5">
        <v>17.580645161290324</v>
      </c>
      <c r="G48" s="5">
        <f t="shared" si="7"/>
        <v>0</v>
      </c>
      <c r="H48" s="5">
        <f t="shared" si="4"/>
        <v>12.01935483870967</v>
      </c>
      <c r="I48" s="71">
        <f t="shared" si="5"/>
        <v>29.599999999999994</v>
      </c>
      <c r="J48" s="7">
        <v>162</v>
      </c>
      <c r="K48" s="71">
        <f t="shared" si="6"/>
        <v>0</v>
      </c>
    </row>
    <row r="49" spans="1:11">
      <c r="A49" s="19">
        <v>1885</v>
      </c>
      <c r="B49" s="19"/>
      <c r="C49" s="18"/>
      <c r="D49" s="18"/>
      <c r="E49" s="5">
        <v>133.5</v>
      </c>
      <c r="F49" s="5">
        <v>18.225806451612904</v>
      </c>
      <c r="G49" s="5">
        <f t="shared" si="7"/>
        <v>0</v>
      </c>
      <c r="H49" s="5">
        <f t="shared" si="4"/>
        <v>13.274193548387096</v>
      </c>
      <c r="I49" s="71">
        <f t="shared" si="5"/>
        <v>31.5</v>
      </c>
      <c r="J49" s="7">
        <v>165</v>
      </c>
      <c r="K49" s="71">
        <f t="shared" si="6"/>
        <v>0</v>
      </c>
    </row>
    <row r="50" spans="1:11">
      <c r="A50" s="19">
        <v>1886</v>
      </c>
      <c r="B50" s="19"/>
      <c r="C50" s="18"/>
      <c r="D50" s="18"/>
      <c r="E50" s="5">
        <v>133.80000000000001</v>
      </c>
      <c r="F50" s="5">
        <v>18.870967741935488</v>
      </c>
      <c r="G50" s="5">
        <f t="shared" si="7"/>
        <v>0</v>
      </c>
      <c r="H50" s="5">
        <f t="shared" si="4"/>
        <v>13.329032258064501</v>
      </c>
      <c r="I50" s="71">
        <f t="shared" si="5"/>
        <v>32.199999999999989</v>
      </c>
      <c r="J50" s="7">
        <v>166</v>
      </c>
      <c r="K50" s="71">
        <f t="shared" si="6"/>
        <v>0</v>
      </c>
    </row>
    <row r="51" spans="1:11">
      <c r="A51" s="19">
        <v>1887</v>
      </c>
      <c r="B51" s="19"/>
      <c r="C51" s="18"/>
      <c r="D51" s="18"/>
      <c r="E51" s="5">
        <v>133</v>
      </c>
      <c r="F51" s="5">
        <v>19.516129032258068</v>
      </c>
      <c r="G51" s="5">
        <f t="shared" si="7"/>
        <v>0</v>
      </c>
      <c r="H51" s="5">
        <f t="shared" si="4"/>
        <v>13.483870967741932</v>
      </c>
      <c r="I51" s="71">
        <f t="shared" si="5"/>
        <v>33</v>
      </c>
      <c r="J51" s="7">
        <v>166</v>
      </c>
      <c r="K51" s="71">
        <f t="shared" si="6"/>
        <v>0</v>
      </c>
    </row>
    <row r="52" spans="1:11">
      <c r="A52" s="19">
        <v>1888</v>
      </c>
      <c r="B52" s="19"/>
      <c r="C52" s="18"/>
      <c r="D52" s="18"/>
      <c r="E52" s="5">
        <v>133.9</v>
      </c>
      <c r="F52" s="5">
        <v>20.161290322580648</v>
      </c>
      <c r="G52" s="5">
        <f t="shared" si="7"/>
        <v>0</v>
      </c>
      <c r="H52" s="5">
        <f t="shared" si="4"/>
        <v>13.938709677419347</v>
      </c>
      <c r="I52" s="71">
        <f t="shared" si="5"/>
        <v>34.099999999999994</v>
      </c>
      <c r="J52" s="7">
        <v>168</v>
      </c>
      <c r="K52" s="71">
        <f t="shared" si="6"/>
        <v>0</v>
      </c>
    </row>
    <row r="53" spans="1:11">
      <c r="A53" s="19">
        <v>1889</v>
      </c>
      <c r="B53" s="19"/>
      <c r="C53" s="18"/>
      <c r="D53" s="18"/>
      <c r="E53" s="5">
        <v>134.80000000000001</v>
      </c>
      <c r="F53" s="5">
        <v>20.806451612903228</v>
      </c>
      <c r="G53" s="5">
        <f t="shared" si="7"/>
        <v>0</v>
      </c>
      <c r="H53" s="5">
        <f t="shared" si="4"/>
        <v>14.393548387096761</v>
      </c>
      <c r="I53" s="71">
        <f t="shared" si="5"/>
        <v>35.199999999999989</v>
      </c>
      <c r="J53" s="7">
        <v>170</v>
      </c>
      <c r="K53" s="71">
        <f t="shared" si="6"/>
        <v>0</v>
      </c>
    </row>
    <row r="54" spans="1:11">
      <c r="A54" s="19">
        <v>1890</v>
      </c>
      <c r="B54" s="19"/>
      <c r="C54" s="18"/>
      <c r="D54" s="18"/>
      <c r="E54" s="5">
        <v>134.9</v>
      </c>
      <c r="F54" s="5">
        <v>21.451612903225808</v>
      </c>
      <c r="G54" s="5">
        <f t="shared" si="7"/>
        <v>0</v>
      </c>
      <c r="H54" s="5">
        <f t="shared" si="4"/>
        <v>15.648387096774186</v>
      </c>
      <c r="I54" s="71">
        <f t="shared" si="5"/>
        <v>37.099999999999994</v>
      </c>
      <c r="J54" s="7">
        <v>172</v>
      </c>
      <c r="K54" s="71">
        <f t="shared" si="6"/>
        <v>0</v>
      </c>
    </row>
    <row r="55" spans="1:11">
      <c r="A55" s="19">
        <v>1891</v>
      </c>
      <c r="B55" s="19"/>
      <c r="C55" s="18"/>
      <c r="D55" s="18"/>
      <c r="E55" s="5">
        <v>134.19999999999999</v>
      </c>
      <c r="F55" s="5">
        <v>22.096774193548391</v>
      </c>
      <c r="G55" s="5">
        <f t="shared" si="7"/>
        <v>0</v>
      </c>
      <c r="H55" s="5">
        <f t="shared" si="4"/>
        <v>15.70322580645162</v>
      </c>
      <c r="I55" s="71">
        <f t="shared" si="5"/>
        <v>37.800000000000011</v>
      </c>
      <c r="J55" s="7">
        <v>172</v>
      </c>
      <c r="K55" s="71">
        <f t="shared" si="6"/>
        <v>0</v>
      </c>
    </row>
    <row r="56" spans="1:11">
      <c r="A56" s="19">
        <v>1892</v>
      </c>
      <c r="B56" s="19"/>
      <c r="C56" s="18"/>
      <c r="D56" s="18"/>
      <c r="E56" s="5">
        <v>135.6</v>
      </c>
      <c r="F56" s="5">
        <v>22.741935483870972</v>
      </c>
      <c r="G56" s="5">
        <f t="shared" si="7"/>
        <v>0</v>
      </c>
      <c r="H56" s="5">
        <f t="shared" si="4"/>
        <v>15.658064516129034</v>
      </c>
      <c r="I56" s="71">
        <f t="shared" si="5"/>
        <v>38.400000000000006</v>
      </c>
      <c r="J56" s="7">
        <v>174</v>
      </c>
      <c r="K56" s="71">
        <f t="shared" si="6"/>
        <v>0</v>
      </c>
    </row>
    <row r="57" spans="1:11">
      <c r="A57" s="19">
        <v>1893</v>
      </c>
      <c r="B57" s="19"/>
      <c r="C57" s="18"/>
      <c r="D57" s="18"/>
      <c r="E57" s="5">
        <v>137</v>
      </c>
      <c r="F57" s="5">
        <v>23.387096774193552</v>
      </c>
      <c r="G57" s="5">
        <f t="shared" si="7"/>
        <v>0</v>
      </c>
      <c r="H57" s="5">
        <f t="shared" si="4"/>
        <v>16.612903225806448</v>
      </c>
      <c r="I57" s="71">
        <f t="shared" si="5"/>
        <v>40</v>
      </c>
      <c r="J57" s="7">
        <v>177</v>
      </c>
      <c r="K57" s="71">
        <f t="shared" si="6"/>
        <v>0</v>
      </c>
    </row>
    <row r="58" spans="1:11">
      <c r="A58" s="19">
        <v>1894</v>
      </c>
      <c r="B58" s="19"/>
      <c r="C58" s="18"/>
      <c r="D58" s="18"/>
      <c r="E58" s="5">
        <v>142.9</v>
      </c>
      <c r="F58" s="5">
        <v>24.032258064516135</v>
      </c>
      <c r="G58" s="5">
        <f t="shared" si="7"/>
        <v>0</v>
      </c>
      <c r="H58" s="5">
        <f t="shared" si="4"/>
        <v>17.067741935483859</v>
      </c>
      <c r="I58" s="71">
        <f t="shared" si="5"/>
        <v>41.099999999999994</v>
      </c>
      <c r="J58" s="7">
        <v>184</v>
      </c>
      <c r="K58" s="71">
        <f t="shared" si="6"/>
        <v>0</v>
      </c>
    </row>
    <row r="59" spans="1:11">
      <c r="A59" s="19">
        <v>1895</v>
      </c>
      <c r="B59" s="19"/>
      <c r="C59" s="18"/>
      <c r="D59" s="18"/>
      <c r="E59" s="5">
        <v>146</v>
      </c>
      <c r="F59" s="5">
        <v>24.677419354838715</v>
      </c>
      <c r="G59" s="5">
        <f t="shared" si="7"/>
        <v>0</v>
      </c>
      <c r="H59" s="5">
        <f t="shared" si="4"/>
        <v>18.322580645161285</v>
      </c>
      <c r="I59" s="71">
        <f t="shared" si="5"/>
        <v>43</v>
      </c>
      <c r="J59" s="7">
        <v>189</v>
      </c>
      <c r="K59" s="71">
        <f t="shared" si="6"/>
        <v>0</v>
      </c>
    </row>
    <row r="60" spans="1:11">
      <c r="A60" s="19">
        <v>1896</v>
      </c>
      <c r="B60" s="19"/>
      <c r="C60" s="18"/>
      <c r="D60" s="18"/>
      <c r="E60" s="5">
        <v>148.30000000000001</v>
      </c>
      <c r="F60" s="5">
        <v>25.322580645161295</v>
      </c>
      <c r="G60" s="5">
        <f t="shared" si="7"/>
        <v>0</v>
      </c>
      <c r="H60" s="5">
        <f t="shared" si="4"/>
        <v>18.377419354838693</v>
      </c>
      <c r="I60" s="71">
        <f t="shared" si="5"/>
        <v>43.699999999999989</v>
      </c>
      <c r="J60" s="7">
        <v>192</v>
      </c>
      <c r="K60" s="71">
        <f t="shared" si="6"/>
        <v>0</v>
      </c>
    </row>
    <row r="61" spans="1:11">
      <c r="A61" s="19">
        <v>1897</v>
      </c>
      <c r="B61" s="19"/>
      <c r="C61" s="18"/>
      <c r="D61" s="18"/>
      <c r="E61" s="5">
        <v>150.30000000000001</v>
      </c>
      <c r="F61" s="5">
        <v>25.967741935483875</v>
      </c>
      <c r="G61" s="5">
        <f t="shared" si="7"/>
        <v>0</v>
      </c>
      <c r="H61" s="5">
        <f t="shared" si="4"/>
        <v>19.732258064516113</v>
      </c>
      <c r="I61" s="71">
        <f t="shared" si="5"/>
        <v>45.699999999999989</v>
      </c>
      <c r="J61" s="7">
        <v>196</v>
      </c>
      <c r="K61" s="71">
        <f t="shared" si="6"/>
        <v>0</v>
      </c>
    </row>
    <row r="62" spans="1:11">
      <c r="A62" s="19">
        <v>1898</v>
      </c>
      <c r="B62" s="19"/>
      <c r="C62" s="18"/>
      <c r="D62" s="18"/>
      <c r="E62" s="5">
        <v>153.69999999999999</v>
      </c>
      <c r="F62" s="5">
        <v>26.612903225806456</v>
      </c>
      <c r="G62" s="5">
        <f t="shared" si="7"/>
        <v>0</v>
      </c>
      <c r="H62" s="5">
        <f t="shared" si="4"/>
        <v>19.687096774193556</v>
      </c>
      <c r="I62" s="71">
        <f t="shared" si="5"/>
        <v>46.300000000000011</v>
      </c>
      <c r="J62" s="7">
        <v>200</v>
      </c>
      <c r="K62" s="71">
        <f t="shared" si="6"/>
        <v>0</v>
      </c>
    </row>
    <row r="63" spans="1:11">
      <c r="A63" s="19">
        <v>1899</v>
      </c>
      <c r="B63" s="19"/>
      <c r="C63" s="18"/>
      <c r="D63" s="18"/>
      <c r="E63" s="5">
        <v>156.30000000000001</v>
      </c>
      <c r="F63" s="5">
        <v>27.258064516129039</v>
      </c>
      <c r="G63" s="5">
        <f t="shared" si="7"/>
        <v>0</v>
      </c>
      <c r="H63" s="5">
        <f t="shared" si="4"/>
        <v>20.441935483870949</v>
      </c>
      <c r="I63" s="71">
        <f t="shared" si="5"/>
        <v>47.699999999999989</v>
      </c>
      <c r="J63" s="7">
        <v>204</v>
      </c>
      <c r="K63" s="71">
        <f t="shared" si="6"/>
        <v>0</v>
      </c>
    </row>
    <row r="64" spans="1:11">
      <c r="A64" s="19">
        <v>1900</v>
      </c>
      <c r="B64" s="19"/>
      <c r="C64" s="18"/>
      <c r="D64" s="18"/>
      <c r="E64" s="5">
        <v>159.80000000000001</v>
      </c>
      <c r="F64" s="5">
        <v>27.903225806451619</v>
      </c>
      <c r="G64" s="5">
        <f t="shared" si="7"/>
        <v>0</v>
      </c>
      <c r="H64" s="5">
        <f t="shared" si="4"/>
        <v>21.296774193548369</v>
      </c>
      <c r="I64" s="71">
        <f t="shared" si="5"/>
        <v>49.199999999999989</v>
      </c>
      <c r="J64" s="7">
        <v>209</v>
      </c>
      <c r="K64" s="71">
        <f t="shared" si="6"/>
        <v>0</v>
      </c>
    </row>
    <row r="65" spans="1:11">
      <c r="A65" s="19">
        <v>1901</v>
      </c>
      <c r="B65" s="19"/>
      <c r="C65" s="18"/>
      <c r="D65" s="18"/>
      <c r="E65" s="5">
        <v>161.80000000000001</v>
      </c>
      <c r="F65" s="5">
        <v>28.548387096774199</v>
      </c>
      <c r="G65" s="5">
        <f t="shared" si="7"/>
        <v>0</v>
      </c>
      <c r="H65" s="5">
        <f t="shared" si="4"/>
        <v>22.651612903225789</v>
      </c>
      <c r="I65" s="71">
        <f t="shared" si="5"/>
        <v>51.199999999999989</v>
      </c>
      <c r="J65" s="7">
        <v>213</v>
      </c>
      <c r="K65" s="71">
        <f t="shared" si="6"/>
        <v>0</v>
      </c>
    </row>
    <row r="66" spans="1:11">
      <c r="A66" s="19">
        <v>1902</v>
      </c>
      <c r="B66" s="19"/>
      <c r="C66" s="18"/>
      <c r="D66" s="18"/>
      <c r="E66" s="5">
        <v>163.4</v>
      </c>
      <c r="F66" s="5">
        <v>29.193548387096783</v>
      </c>
      <c r="G66" s="5">
        <f t="shared" si="7"/>
        <v>0</v>
      </c>
      <c r="H66" s="5">
        <f t="shared" si="4"/>
        <v>24.406451612903211</v>
      </c>
      <c r="I66" s="71">
        <f t="shared" si="5"/>
        <v>53.599999999999994</v>
      </c>
      <c r="J66" s="7">
        <v>217</v>
      </c>
      <c r="K66" s="71">
        <f t="shared" si="6"/>
        <v>0</v>
      </c>
    </row>
    <row r="67" spans="1:11">
      <c r="A67" s="19">
        <v>1903</v>
      </c>
      <c r="B67" s="19"/>
      <c r="C67" s="18"/>
      <c r="D67" s="18"/>
      <c r="E67" s="5">
        <v>165.7</v>
      </c>
      <c r="F67" s="5">
        <v>29.838709677419363</v>
      </c>
      <c r="G67" s="5">
        <f t="shared" si="7"/>
        <v>0</v>
      </c>
      <c r="H67" s="5">
        <f t="shared" si="4"/>
        <v>25.461290322580648</v>
      </c>
      <c r="I67" s="71">
        <f t="shared" si="5"/>
        <v>55.300000000000011</v>
      </c>
      <c r="J67" s="7">
        <v>221</v>
      </c>
      <c r="K67" s="71">
        <f t="shared" si="6"/>
        <v>0</v>
      </c>
    </row>
    <row r="68" spans="1:11">
      <c r="A68" s="19">
        <v>1904</v>
      </c>
      <c r="B68" s="19"/>
      <c r="C68" s="18"/>
      <c r="D68" s="18"/>
      <c r="E68" s="5">
        <v>167.4</v>
      </c>
      <c r="F68" s="5">
        <v>30.483870967741943</v>
      </c>
      <c r="G68" s="5">
        <f t="shared" si="7"/>
        <v>0</v>
      </c>
      <c r="H68" s="5">
        <f t="shared" si="4"/>
        <v>27.116129032258051</v>
      </c>
      <c r="I68" s="71">
        <f t="shared" si="5"/>
        <v>57.599999999999994</v>
      </c>
      <c r="J68" s="7">
        <v>225</v>
      </c>
      <c r="K68" s="71">
        <f t="shared" si="6"/>
        <v>0</v>
      </c>
    </row>
    <row r="69" spans="1:11">
      <c r="A69" s="19">
        <v>1905</v>
      </c>
      <c r="B69" s="19"/>
      <c r="C69" s="18"/>
      <c r="D69" s="18"/>
      <c r="E69" s="5">
        <v>168</v>
      </c>
      <c r="F69" s="5">
        <v>31.129032258064523</v>
      </c>
      <c r="G69" s="5">
        <f t="shared" si="7"/>
        <v>0</v>
      </c>
      <c r="H69" s="5">
        <f t="shared" si="4"/>
        <v>27.870967741935477</v>
      </c>
      <c r="I69" s="71">
        <f t="shared" si="5"/>
        <v>59</v>
      </c>
      <c r="J69" s="7">
        <v>227</v>
      </c>
      <c r="K69" s="71">
        <f t="shared" si="6"/>
        <v>0</v>
      </c>
    </row>
    <row r="70" spans="1:11">
      <c r="A70" s="19">
        <v>1906</v>
      </c>
      <c r="B70" s="19"/>
      <c r="C70" s="18"/>
      <c r="D70" s="18"/>
      <c r="E70" s="5">
        <v>169.4</v>
      </c>
      <c r="F70" s="5">
        <v>31.774193548387103</v>
      </c>
      <c r="G70" s="5">
        <f t="shared" si="7"/>
        <v>0</v>
      </c>
      <c r="H70" s="5">
        <f t="shared" si="4"/>
        <v>28.825806451612891</v>
      </c>
      <c r="I70" s="71">
        <f t="shared" si="5"/>
        <v>60.599999999999994</v>
      </c>
      <c r="J70" s="7">
        <v>230</v>
      </c>
      <c r="K70" s="71">
        <f t="shared" si="6"/>
        <v>0</v>
      </c>
    </row>
    <row r="71" spans="1:11">
      <c r="A71" s="19">
        <v>1907</v>
      </c>
      <c r="B71" s="19"/>
      <c r="C71" s="18"/>
      <c r="D71" s="18"/>
      <c r="E71" s="5">
        <v>170.4</v>
      </c>
      <c r="F71" s="5">
        <v>32.419354838709687</v>
      </c>
      <c r="G71" s="5">
        <f t="shared" si="7"/>
        <v>0</v>
      </c>
      <c r="H71" s="5">
        <f t="shared" si="4"/>
        <v>30.180645161290307</v>
      </c>
      <c r="I71" s="71">
        <f t="shared" si="5"/>
        <v>62.599999999999994</v>
      </c>
      <c r="J71" s="7">
        <v>233</v>
      </c>
      <c r="K71" s="71">
        <f t="shared" si="6"/>
        <v>0</v>
      </c>
    </row>
    <row r="72" spans="1:11">
      <c r="A72" s="19">
        <v>1908</v>
      </c>
      <c r="B72" s="19"/>
      <c r="C72" s="18"/>
      <c r="D72" s="18"/>
      <c r="E72" s="5">
        <v>170.8</v>
      </c>
      <c r="F72" s="5">
        <v>33.06451612903227</v>
      </c>
      <c r="G72" s="5">
        <f t="shared" si="7"/>
        <v>0</v>
      </c>
      <c r="H72" s="5">
        <f t="shared" si="4"/>
        <v>31.135483870967718</v>
      </c>
      <c r="I72" s="71">
        <f t="shared" si="5"/>
        <v>64.199999999999989</v>
      </c>
      <c r="J72" s="7">
        <v>235</v>
      </c>
      <c r="K72" s="71">
        <f t="shared" si="6"/>
        <v>0</v>
      </c>
    </row>
    <row r="73" spans="1:11">
      <c r="A73" s="19">
        <v>1909</v>
      </c>
      <c r="B73" s="19"/>
      <c r="C73" s="18"/>
      <c r="D73" s="18"/>
      <c r="E73" s="5">
        <v>171.2</v>
      </c>
      <c r="F73" s="5">
        <v>33.709677419354847</v>
      </c>
      <c r="G73" s="5">
        <f t="shared" si="7"/>
        <v>0</v>
      </c>
      <c r="H73" s="5">
        <f t="shared" si="4"/>
        <v>32.090322580645164</v>
      </c>
      <c r="I73" s="71">
        <f t="shared" si="5"/>
        <v>65.800000000000011</v>
      </c>
      <c r="J73" s="7">
        <v>237</v>
      </c>
      <c r="K73" s="71">
        <f t="shared" si="6"/>
        <v>0</v>
      </c>
    </row>
    <row r="74" spans="1:11">
      <c r="A74" s="19">
        <v>1910</v>
      </c>
      <c r="B74" s="19"/>
      <c r="C74" s="18"/>
      <c r="D74" s="18"/>
      <c r="E74" s="5">
        <v>172.8</v>
      </c>
      <c r="F74" s="5">
        <v>34.354838709677431</v>
      </c>
      <c r="G74" s="5">
        <f t="shared" si="7"/>
        <v>0</v>
      </c>
      <c r="H74" s="5">
        <f t="shared" si="4"/>
        <v>31.845161290322558</v>
      </c>
      <c r="I74" s="71">
        <f t="shared" si="5"/>
        <v>66.199999999999989</v>
      </c>
      <c r="J74" s="7">
        <v>239</v>
      </c>
      <c r="K74" s="71">
        <f t="shared" si="6"/>
        <v>0</v>
      </c>
    </row>
    <row r="75" spans="1:11">
      <c r="A75" s="19">
        <v>1911</v>
      </c>
      <c r="B75" s="19"/>
      <c r="C75" s="18"/>
      <c r="D75" s="18"/>
      <c r="E75" s="5">
        <v>173.7</v>
      </c>
      <c r="F75" s="5">
        <v>35.000000000000014</v>
      </c>
      <c r="G75" s="5">
        <f t="shared" si="7"/>
        <v>0</v>
      </c>
      <c r="H75" s="5">
        <f t="shared" si="4"/>
        <v>34.299999999999997</v>
      </c>
      <c r="I75" s="71">
        <f t="shared" si="5"/>
        <v>69.300000000000011</v>
      </c>
      <c r="J75" s="7">
        <v>243</v>
      </c>
      <c r="K75" s="71">
        <f t="shared" si="6"/>
        <v>0</v>
      </c>
    </row>
    <row r="76" spans="1:11">
      <c r="A76" s="19">
        <v>1912</v>
      </c>
      <c r="B76" s="19"/>
      <c r="C76" s="18"/>
      <c r="D76" s="18"/>
      <c r="E76" s="5">
        <v>175</v>
      </c>
      <c r="F76" s="5">
        <f>F75+F75-F74</f>
        <v>35.645161290322598</v>
      </c>
      <c r="G76" s="5">
        <f t="shared" si="7"/>
        <v>0</v>
      </c>
      <c r="H76" s="5">
        <f t="shared" si="4"/>
        <v>35.354838709677402</v>
      </c>
      <c r="I76" s="71">
        <f t="shared" si="5"/>
        <v>71</v>
      </c>
      <c r="J76" s="7">
        <v>246</v>
      </c>
      <c r="K76" s="71">
        <f t="shared" si="6"/>
        <v>0</v>
      </c>
    </row>
    <row r="77" spans="1:11">
      <c r="A77" s="19">
        <v>1913</v>
      </c>
      <c r="B77" s="19"/>
      <c r="C77" s="18"/>
      <c r="D77" s="18"/>
      <c r="E77" s="5">
        <v>176.7</v>
      </c>
      <c r="F77" s="5">
        <f>F76+F76-F75</f>
        <v>36.290322580645181</v>
      </c>
      <c r="G77" s="5">
        <f t="shared" si="7"/>
        <v>0</v>
      </c>
      <c r="H77" s="5">
        <f t="shared" si="4"/>
        <v>36.00967741935483</v>
      </c>
      <c r="I77" s="71">
        <f t="shared" si="5"/>
        <v>72.300000000000011</v>
      </c>
      <c r="J77" s="7">
        <v>249</v>
      </c>
      <c r="K77" s="71">
        <f t="shared" si="6"/>
        <v>0</v>
      </c>
    </row>
    <row r="78" spans="1:11">
      <c r="A78" s="19">
        <v>1914</v>
      </c>
      <c r="B78" s="19"/>
      <c r="C78" s="18"/>
      <c r="D78" s="18"/>
      <c r="E78" s="5">
        <v>178.5</v>
      </c>
      <c r="F78" s="5">
        <f>F77+F77-F76</f>
        <v>36.935483870967765</v>
      </c>
      <c r="G78" s="5">
        <f t="shared" si="7"/>
        <v>0</v>
      </c>
      <c r="H78" s="5">
        <f t="shared" si="4"/>
        <v>36.564516129032235</v>
      </c>
      <c r="I78" s="71">
        <f t="shared" si="5"/>
        <v>73.5</v>
      </c>
      <c r="J78" s="7">
        <v>252</v>
      </c>
      <c r="K78" s="71">
        <f t="shared" si="6"/>
        <v>0</v>
      </c>
    </row>
    <row r="79" spans="1:11">
      <c r="A79" s="19">
        <v>1915</v>
      </c>
      <c r="B79" s="19"/>
      <c r="C79" s="18"/>
      <c r="D79" s="18"/>
      <c r="G79" s="5">
        <f t="shared" si="7"/>
        <v>0</v>
      </c>
      <c r="H79" s="5">
        <f t="shared" si="4"/>
        <v>259</v>
      </c>
      <c r="I79" s="71">
        <f t="shared" si="5"/>
        <v>259</v>
      </c>
      <c r="J79" s="7">
        <v>259</v>
      </c>
      <c r="K79" s="71">
        <f t="shared" si="6"/>
        <v>0</v>
      </c>
    </row>
    <row r="80" spans="1:11">
      <c r="A80" s="19">
        <v>1916</v>
      </c>
      <c r="B80" s="19"/>
      <c r="C80" s="18"/>
      <c r="D80" s="18"/>
      <c r="G80" s="5">
        <f t="shared" si="7"/>
        <v>0</v>
      </c>
      <c r="H80" s="5">
        <f t="shared" si="4"/>
        <v>272</v>
      </c>
      <c r="I80" s="71">
        <f t="shared" si="5"/>
        <v>272</v>
      </c>
      <c r="J80" s="7">
        <v>272</v>
      </c>
      <c r="K80" s="71">
        <f t="shared" si="6"/>
        <v>0</v>
      </c>
    </row>
    <row r="81" spans="1:11">
      <c r="A81" s="19">
        <v>1917</v>
      </c>
      <c r="B81" s="19"/>
      <c r="C81" s="18"/>
      <c r="D81" s="18"/>
      <c r="G81" s="5">
        <f t="shared" si="7"/>
        <v>0</v>
      </c>
      <c r="H81" s="5">
        <f t="shared" si="4"/>
        <v>278</v>
      </c>
      <c r="I81" s="71">
        <f t="shared" si="5"/>
        <v>278</v>
      </c>
      <c r="J81" s="7">
        <v>278</v>
      </c>
      <c r="K81" s="71">
        <f t="shared" si="6"/>
        <v>0</v>
      </c>
    </row>
    <row r="82" spans="1:11">
      <c r="A82" s="19">
        <v>1918</v>
      </c>
      <c r="B82" s="19"/>
      <c r="C82" s="18"/>
      <c r="D82" s="18"/>
      <c r="G82" s="5">
        <f t="shared" si="7"/>
        <v>0</v>
      </c>
      <c r="H82" s="5">
        <f t="shared" si="4"/>
        <v>281</v>
      </c>
      <c r="I82" s="71">
        <f t="shared" si="5"/>
        <v>281</v>
      </c>
      <c r="J82" s="7">
        <v>281</v>
      </c>
      <c r="K82" s="71">
        <f t="shared" si="6"/>
        <v>0</v>
      </c>
    </row>
    <row r="83" spans="1:11">
      <c r="A83" s="19">
        <v>1919</v>
      </c>
      <c r="B83" s="19"/>
      <c r="C83" s="18"/>
      <c r="D83" s="18"/>
      <c r="G83" s="5">
        <f t="shared" si="7"/>
        <v>0</v>
      </c>
      <c r="H83" s="5">
        <f t="shared" si="4"/>
        <v>284</v>
      </c>
      <c r="I83" s="71">
        <f t="shared" si="5"/>
        <v>284</v>
      </c>
      <c r="J83" s="7">
        <v>284</v>
      </c>
      <c r="K83" s="71">
        <f t="shared" si="6"/>
        <v>0</v>
      </c>
    </row>
    <row r="84" spans="1:11">
      <c r="A84" s="19">
        <v>1920</v>
      </c>
      <c r="B84" s="19"/>
      <c r="C84" s="18"/>
      <c r="D84" s="18"/>
      <c r="G84" s="5">
        <f>0.02*C84</f>
        <v>0</v>
      </c>
      <c r="H84" s="5">
        <f>J84-E84-F84-G84</f>
        <v>259</v>
      </c>
      <c r="I84" s="71">
        <f t="shared" ref="I84" si="8">J84-E84</f>
        <v>259</v>
      </c>
      <c r="J84" s="7">
        <v>259</v>
      </c>
      <c r="K84" s="71">
        <f t="shared" ref="K84" si="9">J84-E84-F84-G84-H84</f>
        <v>0</v>
      </c>
    </row>
  </sheetData>
  <hyperlinks>
    <hyperlink ref="A1" location="'Front page'!A1" display="Front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DR203"/>
  <sheetViews>
    <sheetView zoomScale="80" zoomScaleNormal="80" workbookViewId="0">
      <pane xSplit="1" ySplit="4" topLeftCell="B5" activePane="bottomRight" state="frozen"/>
      <selection activeCell="G15" sqref="G15"/>
      <selection pane="topRight" activeCell="G15" sqref="G15"/>
      <selection pane="bottomLeft" activeCell="G15" sqref="G15"/>
      <selection pane="bottomRight" activeCell="B5" sqref="B5"/>
    </sheetView>
  </sheetViews>
  <sheetFormatPr defaultRowHeight="15"/>
  <cols>
    <col min="1" max="1" width="12.28515625" style="12" customWidth="1"/>
    <col min="2" max="2" width="11.42578125" style="12" customWidth="1"/>
    <col min="3" max="3" width="12.42578125" style="12" customWidth="1"/>
    <col min="4" max="4" width="11.42578125" style="12" customWidth="1"/>
    <col min="5" max="5" width="17.7109375" style="12" customWidth="1"/>
    <col min="6" max="6" width="17" style="12" customWidth="1"/>
    <col min="7" max="7" width="14.85546875" style="12" customWidth="1"/>
    <col min="8" max="8" width="17.140625" style="12" customWidth="1"/>
    <col min="9" max="9" width="15.140625" style="12" customWidth="1"/>
    <col min="10" max="10" width="11.42578125" style="12" customWidth="1"/>
    <col min="11" max="11" width="13.140625" style="12" customWidth="1"/>
    <col min="12" max="12" width="11.42578125" style="12" customWidth="1"/>
    <col min="13" max="13" width="9.140625" style="12"/>
    <col min="14" max="14" width="16.42578125" style="12" customWidth="1"/>
    <col min="15" max="20" width="11.28515625" style="12" customWidth="1"/>
    <col min="21" max="21" width="16.7109375" style="12" customWidth="1"/>
    <col min="22" max="22" width="19.5703125" style="12" customWidth="1"/>
    <col min="23" max="23" width="20.7109375" style="12" customWidth="1"/>
    <col min="24" max="24" width="22.28515625" style="12" customWidth="1"/>
    <col min="25" max="25" width="14.85546875" style="12" customWidth="1"/>
    <col min="26" max="26" width="15.5703125" style="12" customWidth="1"/>
    <col min="27" max="31" width="11.28515625" style="12" customWidth="1"/>
    <col min="32" max="33" width="15.42578125" style="63" customWidth="1"/>
    <col min="34" max="34" width="18" style="63" customWidth="1"/>
    <col min="35" max="35" width="15.7109375" style="63" customWidth="1"/>
    <col min="36" max="38" width="16.28515625" style="63" customWidth="1"/>
    <col min="39" max="40" width="11.28515625" style="12" customWidth="1"/>
    <col min="41" max="41" width="18.85546875" style="12" customWidth="1"/>
    <col min="42" max="42" width="11.28515625" style="12" customWidth="1"/>
    <col min="43" max="43" width="19.140625" style="12" customWidth="1"/>
    <col min="44" max="44" width="12.7109375" style="12" customWidth="1"/>
    <col min="45" max="45" width="17" style="12" customWidth="1"/>
    <col min="46" max="46" width="12.7109375" style="12" customWidth="1"/>
    <col min="47" max="48" width="16.42578125" style="12" customWidth="1"/>
    <col min="49" max="49" width="17.140625" style="12" customWidth="1"/>
    <col min="50" max="50" width="9.140625" style="12"/>
    <col min="51" max="51" width="20.42578125" style="12" customWidth="1"/>
    <col min="52" max="52" width="20.28515625" style="12" customWidth="1"/>
    <col min="53" max="53" width="13.7109375" style="12" customWidth="1"/>
    <col min="54" max="54" width="9.140625" style="12"/>
    <col min="55" max="55" width="17.42578125" style="12" customWidth="1"/>
    <col min="56" max="59" width="13.28515625" style="12" customWidth="1"/>
    <col min="60" max="60" width="10.5703125" style="12" bestFit="1" customWidth="1"/>
    <col min="61" max="61" width="10.5703125" style="12" customWidth="1"/>
    <col min="62" max="65" width="14" style="12" customWidth="1"/>
    <col min="66" max="66" width="10.5703125" style="12" bestFit="1" customWidth="1"/>
    <col min="67" max="68" width="10.5703125" style="12" customWidth="1"/>
    <col min="69" max="69" width="14.42578125" style="12" customWidth="1"/>
    <col min="70" max="90" width="9.140625" style="12"/>
    <col min="91" max="91" width="13.5703125" style="12" customWidth="1"/>
    <col min="92" max="92" width="16.28515625" style="12" customWidth="1"/>
    <col min="93" max="93" width="11.140625" style="12" customWidth="1"/>
    <col min="94" max="95" width="9.140625" style="12"/>
    <col min="96" max="96" width="14.85546875" style="12" customWidth="1"/>
    <col min="97" max="97" width="14.42578125" style="12" customWidth="1"/>
    <col min="98" max="16384" width="9.140625" style="12"/>
  </cols>
  <sheetData>
    <row r="1" spans="1:122" ht="18.75">
      <c r="A1" s="230" t="s">
        <v>348</v>
      </c>
      <c r="B1" s="199" t="s">
        <v>296</v>
      </c>
    </row>
    <row r="2" spans="1:122" ht="18.75">
      <c r="A2" s="230"/>
      <c r="B2" s="199"/>
    </row>
    <row r="3" spans="1:122" customFormat="1">
      <c r="B3" s="261" t="s">
        <v>291</v>
      </c>
      <c r="C3" s="261"/>
      <c r="D3" s="261"/>
      <c r="E3" s="261"/>
      <c r="F3" s="261"/>
      <c r="G3" s="261"/>
      <c r="H3" s="261"/>
      <c r="I3" s="261"/>
      <c r="J3" s="261"/>
      <c r="K3" s="261"/>
      <c r="L3" s="261"/>
      <c r="N3" s="264" t="s">
        <v>292</v>
      </c>
      <c r="O3" s="264"/>
      <c r="P3" s="264"/>
      <c r="Q3" s="264"/>
      <c r="R3" s="264"/>
      <c r="S3" s="264"/>
      <c r="T3" s="12"/>
      <c r="U3" s="265" t="s">
        <v>293</v>
      </c>
      <c r="V3" s="265"/>
      <c r="W3" s="265"/>
      <c r="X3" s="265"/>
      <c r="Y3" s="265"/>
      <c r="Z3" s="265"/>
      <c r="AA3" s="265"/>
      <c r="AB3" s="265"/>
      <c r="AC3" s="265"/>
      <c r="AD3" s="265"/>
      <c r="AE3" s="12"/>
      <c r="AF3" s="261" t="s">
        <v>269</v>
      </c>
      <c r="AG3" s="261"/>
      <c r="AH3" s="261"/>
      <c r="AI3" s="261"/>
      <c r="AJ3" s="261"/>
      <c r="AK3" s="261"/>
      <c r="AL3" s="261"/>
      <c r="AM3" s="261"/>
      <c r="AN3" s="261"/>
      <c r="AO3" s="261"/>
      <c r="AP3" s="261"/>
      <c r="AQ3" s="261"/>
      <c r="AR3" s="261"/>
      <c r="AS3" s="261"/>
      <c r="AT3" s="261"/>
      <c r="AU3" s="261"/>
      <c r="AV3" s="261"/>
      <c r="AW3" s="261"/>
      <c r="AY3" s="263" t="s">
        <v>295</v>
      </c>
      <c r="AZ3" s="263"/>
      <c r="BA3" s="263"/>
      <c r="BB3" s="29"/>
      <c r="BC3" s="262" t="s">
        <v>362</v>
      </c>
      <c r="BD3" s="262"/>
      <c r="BE3" s="74"/>
      <c r="BF3" s="74"/>
      <c r="BG3" s="74"/>
      <c r="BI3" s="68"/>
      <c r="BK3" s="68"/>
      <c r="BL3" s="68"/>
      <c r="BM3" s="68"/>
      <c r="BO3" s="68"/>
      <c r="BP3" s="68"/>
      <c r="CD3" s="68"/>
      <c r="CE3" s="68"/>
      <c r="CF3" s="68"/>
      <c r="CG3" s="68"/>
      <c r="CH3" s="68"/>
      <c r="CM3" s="74"/>
      <c r="CN3" s="74"/>
      <c r="CO3" s="74"/>
      <c r="CP3" s="74"/>
      <c r="CQ3" s="74"/>
      <c r="CR3" s="74"/>
      <c r="CS3" s="74"/>
      <c r="CT3" s="74"/>
      <c r="CV3" s="68"/>
    </row>
    <row r="4" spans="1:122" s="1" customFormat="1" ht="45">
      <c r="A4" s="45"/>
      <c r="B4" s="61" t="s">
        <v>0</v>
      </c>
      <c r="C4" s="64" t="s">
        <v>96</v>
      </c>
      <c r="D4" s="64" t="s">
        <v>9</v>
      </c>
      <c r="E4" s="64" t="s">
        <v>100</v>
      </c>
      <c r="F4" s="64" t="s">
        <v>101</v>
      </c>
      <c r="G4" s="64" t="s">
        <v>97</v>
      </c>
      <c r="H4" s="64" t="s">
        <v>98</v>
      </c>
      <c r="I4" s="64" t="s">
        <v>99</v>
      </c>
      <c r="J4" s="64" t="s">
        <v>46</v>
      </c>
      <c r="K4" s="64" t="s">
        <v>74</v>
      </c>
      <c r="L4" s="65"/>
      <c r="N4" s="50" t="s">
        <v>72</v>
      </c>
      <c r="O4" s="50" t="s">
        <v>121</v>
      </c>
      <c r="P4" s="50" t="s">
        <v>120</v>
      </c>
      <c r="Q4" s="117" t="s">
        <v>73</v>
      </c>
      <c r="R4" s="117" t="s">
        <v>119</v>
      </c>
      <c r="S4" s="117" t="s">
        <v>125</v>
      </c>
      <c r="T4" s="10"/>
      <c r="U4" s="153" t="s">
        <v>268</v>
      </c>
      <c r="V4" s="153" t="s">
        <v>267</v>
      </c>
      <c r="W4" s="153" t="s">
        <v>152</v>
      </c>
      <c r="X4" s="153" t="s">
        <v>217</v>
      </c>
      <c r="Y4" s="153" t="s">
        <v>161</v>
      </c>
      <c r="Z4" s="153" t="s">
        <v>274</v>
      </c>
      <c r="AA4" s="153" t="s">
        <v>275</v>
      </c>
      <c r="AB4" s="153" t="s">
        <v>276</v>
      </c>
      <c r="AC4" s="153" t="s">
        <v>278</v>
      </c>
      <c r="AD4" s="153" t="s">
        <v>277</v>
      </c>
      <c r="AE4" s="10"/>
      <c r="AF4" s="147" t="s">
        <v>290</v>
      </c>
      <c r="AG4" s="147" t="s">
        <v>170</v>
      </c>
      <c r="AH4" s="147" t="s">
        <v>171</v>
      </c>
      <c r="AI4" s="147" t="s">
        <v>279</v>
      </c>
      <c r="AJ4" s="147" t="s">
        <v>280</v>
      </c>
      <c r="AK4" s="147" t="s">
        <v>281</v>
      </c>
      <c r="AL4" s="147" t="s">
        <v>273</v>
      </c>
      <c r="AM4" s="147" t="s">
        <v>282</v>
      </c>
      <c r="AN4" s="147" t="s">
        <v>283</v>
      </c>
      <c r="AO4" s="147" t="s">
        <v>284</v>
      </c>
      <c r="AP4" s="147" t="s">
        <v>61</v>
      </c>
      <c r="AQ4" s="147" t="s">
        <v>289</v>
      </c>
      <c r="AR4" s="147" t="s">
        <v>272</v>
      </c>
      <c r="AS4" s="147" t="s">
        <v>288</v>
      </c>
      <c r="AT4" s="147" t="s">
        <v>271</v>
      </c>
      <c r="AU4" s="147" t="s">
        <v>285</v>
      </c>
      <c r="AV4" s="147" t="s">
        <v>286</v>
      </c>
      <c r="AW4" s="147" t="s">
        <v>287</v>
      </c>
      <c r="AY4" s="109" t="s">
        <v>75</v>
      </c>
      <c r="AZ4" s="109" t="s">
        <v>77</v>
      </c>
      <c r="BA4" s="144" t="s">
        <v>76</v>
      </c>
      <c r="BC4" s="149" t="s">
        <v>294</v>
      </c>
      <c r="BD4" s="149" t="s">
        <v>270</v>
      </c>
      <c r="BE4" s="74"/>
      <c r="BF4" s="74"/>
      <c r="BG4" s="74"/>
      <c r="BI4" s="74"/>
      <c r="BK4" s="74"/>
      <c r="BL4" s="74"/>
      <c r="BM4" s="74"/>
      <c r="BO4" s="74"/>
      <c r="BP4" s="74"/>
      <c r="BX4" s="74"/>
      <c r="BY4" s="74"/>
      <c r="BZ4" s="74"/>
      <c r="CA4" s="74"/>
      <c r="CB4" s="74"/>
      <c r="CC4" s="74"/>
      <c r="CD4" s="74"/>
      <c r="CE4" s="74"/>
      <c r="CF4" s="74"/>
      <c r="CG4" s="74"/>
      <c r="CH4" s="74"/>
      <c r="CM4" s="74"/>
      <c r="CN4" s="74"/>
      <c r="CO4" s="74"/>
      <c r="CP4" s="74"/>
      <c r="CQ4" s="74"/>
      <c r="CV4" s="74"/>
    </row>
    <row r="5" spans="1:122" customFormat="1">
      <c r="A5" s="46">
        <v>1841</v>
      </c>
      <c r="B5" s="62">
        <f>'Wage incomes'!B5+Salaries!J5+Rent!J5+'Profits and self-employed'!AY5-'Profits and self-employed'!BK5+E5+F5</f>
        <v>507.94303205459357</v>
      </c>
      <c r="C5" s="66">
        <f>'Wage incomes'!B5</f>
        <v>228.13679430740282</v>
      </c>
      <c r="D5" s="66">
        <f>Salaries!J5</f>
        <v>40.89995904915056</v>
      </c>
      <c r="E5" s="66"/>
      <c r="F5" s="66"/>
      <c r="G5" s="66">
        <f>'Profits and self-employed'!BA5</f>
        <v>114.56945689219182</v>
      </c>
      <c r="H5" s="266">
        <f>'Profits and self-employed'!AZ5-I5</f>
        <v>38.204167801931277</v>
      </c>
      <c r="I5" s="266"/>
      <c r="J5" s="66">
        <f>Rent!J5</f>
        <v>86.132654003917082</v>
      </c>
      <c r="K5" s="66"/>
      <c r="L5" s="67">
        <f t="shared" ref="L5:L36" si="0">B5-C5-D5-E5-F5-G5-H5-I5-J5-K5</f>
        <v>-2.8421709430404007E-14</v>
      </c>
      <c r="N5" s="51">
        <v>0.93094777562862674</v>
      </c>
      <c r="O5" s="52"/>
      <c r="P5" s="52"/>
      <c r="Q5" s="118">
        <f t="shared" ref="Q5:Q36" si="1">100*(B5/$N5)/($B$77/$N$77)</f>
        <v>26.494544022253876</v>
      </c>
      <c r="R5" s="159">
        <f t="shared" ref="R5:R36" si="2">LN(Q5)</f>
        <v>3.2769388258420702</v>
      </c>
      <c r="S5" s="118">
        <f t="shared" ref="S5:S36" si="3">100*Q5/$Q$45</f>
        <v>47.156259226608121</v>
      </c>
      <c r="T5" s="14"/>
      <c r="U5" s="155"/>
      <c r="V5" s="155"/>
      <c r="W5" s="156">
        <v>1.0661568622524153</v>
      </c>
      <c r="X5" s="155">
        <f t="shared" ref="X5:X33" si="4">X6*AF5/AF6</f>
        <v>97.878750245513189</v>
      </c>
      <c r="Y5" s="157">
        <v>1.4436380031262821</v>
      </c>
      <c r="Z5" s="157">
        <v>1.409466218450258</v>
      </c>
      <c r="AA5" s="155">
        <f t="shared" ref="AA5:AA36" si="5">100*(B5/$W5)/($B$77/$W$77)</f>
        <v>23.791095403413458</v>
      </c>
      <c r="AB5" s="155">
        <f t="shared" ref="AB5:AB36" si="6">100*(B5/$X5)/($B$77/$X$77)</f>
        <v>25.388038504541278</v>
      </c>
      <c r="AC5" s="155">
        <f t="shared" ref="AC5:AC36" si="7">100*(B5/$Y5)/($B$77/$Y$77)</f>
        <v>21.191237110538388</v>
      </c>
      <c r="AD5" s="155">
        <f t="shared" ref="AD5:AD36" si="8">100*($B5/$Z5)/($B$77/$Z$77)</f>
        <v>21.2020838854977</v>
      </c>
      <c r="AE5" s="14"/>
      <c r="AF5" s="148">
        <f t="shared" ref="AF5:AF34" si="9">AL5/AS5</f>
        <v>0.98140786241945022</v>
      </c>
      <c r="AG5" s="143"/>
      <c r="AH5" s="143"/>
      <c r="AI5" s="63"/>
      <c r="AJ5" s="63"/>
      <c r="AK5" s="67">
        <v>481.3</v>
      </c>
      <c r="AL5" s="67">
        <v>473.8</v>
      </c>
      <c r="AM5" s="143"/>
      <c r="AN5" s="143"/>
      <c r="AO5" s="143"/>
      <c r="AP5" s="143"/>
      <c r="AQ5" s="63"/>
      <c r="AR5" s="63"/>
      <c r="AS5" s="151">
        <v>482.77583474005183</v>
      </c>
      <c r="AT5" s="151"/>
      <c r="AU5" s="104"/>
      <c r="AV5" s="104"/>
      <c r="AW5" s="143">
        <v>517</v>
      </c>
      <c r="AY5" s="145">
        <f>'Extended Productivity'!H16</f>
        <v>11192.042298277407</v>
      </c>
      <c r="AZ5" s="124">
        <f>'Extended Productivity'!I16</f>
        <v>3399.4852354471386</v>
      </c>
      <c r="BA5" s="146">
        <f t="shared" ref="BA5:BA18" si="10">(AY5*AZ5)/($AY$77*$AZ$77)*100</f>
        <v>65.445674585637761</v>
      </c>
      <c r="BC5" s="115">
        <f t="shared" ref="BC5:BC36" si="11">100*Q5/$BA5</f>
        <v>40.483262171260712</v>
      </c>
      <c r="BD5" s="150">
        <f>LN(BC5)</f>
        <v>3.7008886089669346</v>
      </c>
      <c r="BE5" s="4"/>
      <c r="BF5" s="4"/>
      <c r="BG5" s="4"/>
      <c r="BI5" s="68"/>
      <c r="BK5" s="68"/>
      <c r="BL5" s="68"/>
      <c r="BM5" s="68"/>
      <c r="BN5" s="5"/>
      <c r="BO5" s="71"/>
      <c r="BP5" s="71"/>
      <c r="BQ5" s="5"/>
      <c r="BR5" s="68"/>
      <c r="BS5" s="5"/>
      <c r="BV5" s="5"/>
      <c r="BW5" s="5"/>
      <c r="CD5" s="68"/>
      <c r="CE5" s="68"/>
      <c r="CF5" s="68"/>
      <c r="CG5" s="68"/>
      <c r="CH5" s="68"/>
      <c r="CM5" s="68"/>
      <c r="CN5" s="72"/>
      <c r="CO5" s="68"/>
      <c r="CP5" s="68"/>
      <c r="CQ5" s="68"/>
      <c r="CR5" s="72"/>
      <c r="CS5" s="71"/>
      <c r="CV5" s="68"/>
      <c r="DO5">
        <v>1.28229039653989</v>
      </c>
      <c r="DQ5">
        <v>8.0794330355500304E-3</v>
      </c>
    </row>
    <row r="6" spans="1:122" customFormat="1">
      <c r="A6" s="46">
        <f>A5+1</f>
        <v>1842</v>
      </c>
      <c r="B6" s="62">
        <f>'Wage incomes'!B6+Salaries!J6+Rent!J6+'Profits and self-employed'!AY6-'Profits and self-employed'!BK6+E6+F6</f>
        <v>519.540715393185</v>
      </c>
      <c r="C6" s="66">
        <f>'Wage incomes'!B6</f>
        <v>233.30911298876998</v>
      </c>
      <c r="D6" s="66">
        <f>Salaries!J6</f>
        <v>40.426063159934117</v>
      </c>
      <c r="E6" s="66"/>
      <c r="F6" s="66"/>
      <c r="G6" s="66">
        <f>'Profits and self-employed'!BA6</f>
        <v>119.47906262338981</v>
      </c>
      <c r="H6" s="266">
        <f>'Profits and self-employed'!AZ6-I6</f>
        <v>40.193822617174021</v>
      </c>
      <c r="I6" s="266"/>
      <c r="J6" s="66">
        <f>Rent!J6</f>
        <v>86.132654003917082</v>
      </c>
      <c r="K6" s="66"/>
      <c r="L6" s="67">
        <f t="shared" si="0"/>
        <v>-2.8421709430404007E-14</v>
      </c>
      <c r="N6" s="51">
        <v>0.89357976653696503</v>
      </c>
      <c r="O6" s="52">
        <f t="shared" ref="O6:O37" si="12">100*N6/N5-100</f>
        <v>-4.0139747975044884</v>
      </c>
      <c r="P6" s="52">
        <f t="shared" ref="P6:P12" si="13">-O6</f>
        <v>4.0139747975044884</v>
      </c>
      <c r="Q6" s="118">
        <f t="shared" si="1"/>
        <v>28.232739614370342</v>
      </c>
      <c r="R6" s="159">
        <f t="shared" si="2"/>
        <v>3.3404822837618329</v>
      </c>
      <c r="S6" s="118">
        <f t="shared" si="3"/>
        <v>50.249983046106365</v>
      </c>
      <c r="T6" s="14"/>
      <c r="U6" s="155"/>
      <c r="V6" s="155"/>
      <c r="W6" s="156">
        <v>1.0104153839827119</v>
      </c>
      <c r="X6" s="155">
        <f t="shared" si="4"/>
        <v>91.496479133221229</v>
      </c>
      <c r="Y6" s="157">
        <v>1.3120063905928461</v>
      </c>
      <c r="Z6" s="157">
        <v>1.3023467858480386</v>
      </c>
      <c r="AA6" s="155">
        <f t="shared" si="5"/>
        <v>25.676757303615755</v>
      </c>
      <c r="AB6" s="155">
        <f t="shared" si="6"/>
        <v>27.77907385509436</v>
      </c>
      <c r="AC6" s="155">
        <f t="shared" si="7"/>
        <v>23.849717959789952</v>
      </c>
      <c r="AD6" s="155">
        <f t="shared" si="8"/>
        <v>23.469895624592553</v>
      </c>
      <c r="AE6" s="14"/>
      <c r="AF6" s="148">
        <f t="shared" si="9"/>
        <v>0.91741428839051553</v>
      </c>
      <c r="AG6" s="143"/>
      <c r="AH6" s="143"/>
      <c r="AI6" s="63"/>
      <c r="AJ6" s="63"/>
      <c r="AK6" s="67">
        <v>459.3</v>
      </c>
      <c r="AL6" s="67">
        <v>438.57841342662192</v>
      </c>
      <c r="AM6" s="143"/>
      <c r="AN6" s="143"/>
      <c r="AO6" s="143"/>
      <c r="AP6" s="143"/>
      <c r="AQ6" s="63"/>
      <c r="AR6" s="63"/>
      <c r="AS6" s="151">
        <v>478.05927919004938</v>
      </c>
      <c r="AT6" s="151"/>
      <c r="AU6" s="104"/>
      <c r="AV6" s="104"/>
      <c r="AW6" s="143">
        <v>514</v>
      </c>
      <c r="AY6" s="145">
        <f>'Extended Productivity'!H17</f>
        <v>11482.543681853527</v>
      </c>
      <c r="AZ6" s="124">
        <f>'Extended Productivity'!I17</f>
        <v>3392.6542394552334</v>
      </c>
      <c r="BA6" s="146">
        <f t="shared" si="10"/>
        <v>67.009465484854815</v>
      </c>
      <c r="BC6" s="115">
        <f t="shared" si="11"/>
        <v>42.132465033244273</v>
      </c>
      <c r="BD6" s="150">
        <f t="shared" ref="BD6:BD69" si="14">LN(BC6)</f>
        <v>3.740818584444102</v>
      </c>
      <c r="BE6" s="4"/>
      <c r="BF6" s="4"/>
      <c r="BG6" s="4"/>
      <c r="BI6" s="68"/>
      <c r="BK6" s="68"/>
      <c r="BL6" s="68"/>
      <c r="BM6" s="68"/>
      <c r="BN6" s="5"/>
      <c r="BO6" s="71"/>
      <c r="BP6" s="4"/>
      <c r="BQ6" s="5"/>
      <c r="BS6" s="5"/>
      <c r="BV6" s="5"/>
      <c r="BW6" s="5"/>
      <c r="CD6" s="68"/>
      <c r="CE6" s="68"/>
      <c r="CF6" s="68"/>
      <c r="CG6" s="68"/>
      <c r="CH6" s="68"/>
      <c r="CM6" s="68"/>
      <c r="CN6" s="72"/>
      <c r="CO6" s="68"/>
      <c r="CP6" s="68"/>
      <c r="CQ6" s="68"/>
      <c r="CR6" s="72"/>
      <c r="CS6" s="71"/>
      <c r="CV6" s="68"/>
      <c r="DO6">
        <v>6.4641672846293803</v>
      </c>
      <c r="DQ6">
        <v>4.82919500578331E-2</v>
      </c>
    </row>
    <row r="7" spans="1:122" customFormat="1">
      <c r="A7" s="46">
        <f t="shared" ref="A7:A70" si="15">A6+1</f>
        <v>1843</v>
      </c>
      <c r="B7" s="62">
        <f>'Wage incomes'!B7+Salaries!J7+Rent!J7+'Profits and self-employed'!AY7-'Profits and self-employed'!BK7+E7+F7</f>
        <v>513.61358790937209</v>
      </c>
      <c r="C7" s="66">
        <f>'Wage incomes'!B7</f>
        <v>234.64403619790471</v>
      </c>
      <c r="D7" s="66">
        <f>Salaries!J7</f>
        <v>47.511043301365874</v>
      </c>
      <c r="E7" s="66"/>
      <c r="F7" s="66"/>
      <c r="G7" s="66">
        <f>'Profits and self-employed'!BA7</f>
        <v>109.30148659594963</v>
      </c>
      <c r="H7" s="266">
        <f>'Profits and self-employed'!AZ7-I7</f>
        <v>36.668745327695319</v>
      </c>
      <c r="I7" s="266"/>
      <c r="J7" s="66">
        <f>Rent!J7</f>
        <v>85.488276486456542</v>
      </c>
      <c r="K7" s="66"/>
      <c r="L7" s="67">
        <f t="shared" si="0"/>
        <v>1.4210854715202004E-14</v>
      </c>
      <c r="N7" s="51">
        <v>0.86547169811320757</v>
      </c>
      <c r="O7" s="52">
        <f t="shared" si="12"/>
        <v>-3.1455578423277473</v>
      </c>
      <c r="P7" s="52">
        <f t="shared" si="13"/>
        <v>3.1455578423277473</v>
      </c>
      <c r="Q7" s="118">
        <f t="shared" si="1"/>
        <v>28.817108074954245</v>
      </c>
      <c r="R7" s="159">
        <f t="shared" si="2"/>
        <v>3.3609692411560506</v>
      </c>
      <c r="S7" s="118">
        <f t="shared" si="3"/>
        <v>51.290070038658584</v>
      </c>
      <c r="T7" s="14"/>
      <c r="U7" s="155"/>
      <c r="V7" s="155"/>
      <c r="W7" s="156">
        <v>0.9794885236237304</v>
      </c>
      <c r="X7" s="155">
        <f t="shared" si="4"/>
        <v>88.105676727119885</v>
      </c>
      <c r="Y7" s="157">
        <v>1.177912072492836</v>
      </c>
      <c r="Z7" s="157">
        <v>1.1551815990472103</v>
      </c>
      <c r="AA7" s="155">
        <f t="shared" si="5"/>
        <v>26.185308258821358</v>
      </c>
      <c r="AB7" s="155">
        <f t="shared" si="6"/>
        <v>28.519057585428104</v>
      </c>
      <c r="AC7" s="155">
        <f t="shared" si="7"/>
        <v>26.261724542198554</v>
      </c>
      <c r="AD7" s="155">
        <f t="shared" si="8"/>
        <v>26.157995156827884</v>
      </c>
      <c r="AE7" s="14"/>
      <c r="AF7" s="148">
        <f t="shared" si="9"/>
        <v>0.88341548749745658</v>
      </c>
      <c r="AG7" s="143"/>
      <c r="AH7" s="143"/>
      <c r="AI7" s="63"/>
      <c r="AJ7" s="63"/>
      <c r="AK7" s="67">
        <v>458.7</v>
      </c>
      <c r="AL7" s="67">
        <v>443.38973664806264</v>
      </c>
      <c r="AM7" s="143"/>
      <c r="AN7" s="143"/>
      <c r="AO7" s="143"/>
      <c r="AP7" s="143"/>
      <c r="AQ7" s="63"/>
      <c r="AR7" s="63"/>
      <c r="AS7" s="151">
        <v>501.9039658271094</v>
      </c>
      <c r="AT7" s="151"/>
      <c r="AU7" s="104"/>
      <c r="AV7" s="104"/>
      <c r="AW7" s="143">
        <v>530</v>
      </c>
      <c r="AY7" s="145">
        <f>'Extended Productivity'!H18</f>
        <v>11685.635224647576</v>
      </c>
      <c r="AZ7" s="124">
        <f>'Extended Productivity'!I18</f>
        <v>3385.8369698080569</v>
      </c>
      <c r="BA7" s="146">
        <f t="shared" si="10"/>
        <v>68.057628928459778</v>
      </c>
      <c r="BC7" s="115">
        <f t="shared" si="11"/>
        <v>42.342215749605323</v>
      </c>
      <c r="BD7" s="150">
        <f t="shared" si="14"/>
        <v>3.745784596637983</v>
      </c>
      <c r="BE7" s="4"/>
      <c r="BF7" s="4"/>
      <c r="BG7" s="4"/>
      <c r="BI7" s="68"/>
      <c r="BK7" s="68"/>
      <c r="BL7" s="68"/>
      <c r="BM7" s="68"/>
      <c r="BN7" s="5"/>
      <c r="BO7" s="71"/>
      <c r="BP7" s="4"/>
      <c r="BQ7" s="5"/>
      <c r="BR7" s="68"/>
      <c r="BS7" s="5"/>
      <c r="BV7" s="5"/>
      <c r="BW7" s="5"/>
      <c r="CD7" s="68"/>
      <c r="CE7" s="68"/>
      <c r="CF7" s="68"/>
      <c r="CG7" s="68"/>
      <c r="CH7" s="68"/>
      <c r="CM7" s="68"/>
      <c r="CN7" s="72"/>
      <c r="CO7" s="68"/>
      <c r="CP7" s="68"/>
      <c r="CQ7" s="68"/>
      <c r="CR7" s="72"/>
      <c r="CS7" s="71"/>
      <c r="CT7" s="68"/>
      <c r="CV7" s="68"/>
      <c r="DO7">
        <v>-6.3667787312466801</v>
      </c>
      <c r="DQ7">
        <v>-5.3672218473873302E-2</v>
      </c>
    </row>
    <row r="8" spans="1:122" customFormat="1">
      <c r="A8" s="46">
        <f t="shared" si="15"/>
        <v>1844</v>
      </c>
      <c r="B8" s="62">
        <f>'Wage incomes'!B8+Salaries!J8+Rent!J8+'Profits and self-employed'!AY8-'Profits and self-employed'!BK8+E8+F8</f>
        <v>543.37977801191892</v>
      </c>
      <c r="C8" s="66">
        <f>'Wage incomes'!B8</f>
        <v>239.87658280705006</v>
      </c>
      <c r="D8" s="66">
        <f>Salaries!J8</f>
        <v>46.260752688172033</v>
      </c>
      <c r="E8" s="75"/>
      <c r="F8" s="66"/>
      <c r="G8" s="66">
        <f>'Profits and self-employed'!BA8</f>
        <v>128.18772916407443</v>
      </c>
      <c r="H8" s="266">
        <f>'Profits and self-employed'!AZ8-I8</f>
        <v>43.523478365001779</v>
      </c>
      <c r="I8" s="266"/>
      <c r="J8" s="66">
        <f>Rent!J8</f>
        <v>85.531234987620564</v>
      </c>
      <c r="K8" s="66"/>
      <c r="L8" s="67">
        <f t="shared" si="0"/>
        <v>5.6843418860808015E-14</v>
      </c>
      <c r="N8" s="51">
        <v>0.90500894454382819</v>
      </c>
      <c r="O8" s="52">
        <f t="shared" si="12"/>
        <v>4.5682887744122382</v>
      </c>
      <c r="P8" s="52">
        <f t="shared" si="13"/>
        <v>-4.5682887744122382</v>
      </c>
      <c r="Q8" s="118">
        <f t="shared" si="1"/>
        <v>29.155289733433179</v>
      </c>
      <c r="R8" s="159">
        <f t="shared" si="2"/>
        <v>3.3726363623175271</v>
      </c>
      <c r="S8" s="118">
        <f t="shared" si="3"/>
        <v>51.891981962091648</v>
      </c>
      <c r="T8" s="14"/>
      <c r="U8" s="155"/>
      <c r="V8" s="155"/>
      <c r="W8" s="156">
        <v>0.99379724476807274</v>
      </c>
      <c r="X8" s="155">
        <f t="shared" si="4"/>
        <v>87.118160946878959</v>
      </c>
      <c r="Y8" s="157">
        <v>1.1979831228604227</v>
      </c>
      <c r="Z8" s="157">
        <v>1.1540264174481631</v>
      </c>
      <c r="AA8" s="155">
        <f t="shared" si="5"/>
        <v>27.303996632201059</v>
      </c>
      <c r="AB8" s="155">
        <f t="shared" si="6"/>
        <v>30.51387268053595</v>
      </c>
      <c r="AC8" s="155">
        <f t="shared" si="7"/>
        <v>27.318218995012668</v>
      </c>
      <c r="AD8" s="155">
        <f t="shared" si="8"/>
        <v>27.701668900589208</v>
      </c>
      <c r="AE8" s="14"/>
      <c r="AF8" s="148">
        <f t="shared" si="9"/>
        <v>0.87351389242640431</v>
      </c>
      <c r="AG8" s="143"/>
      <c r="AH8" s="143"/>
      <c r="AI8" s="63"/>
      <c r="AJ8" s="63"/>
      <c r="AK8" s="67">
        <v>505.9</v>
      </c>
      <c r="AL8" s="67">
        <v>477.00175013470459</v>
      </c>
      <c r="AM8" s="143"/>
      <c r="AN8" s="143"/>
      <c r="AO8" s="143"/>
      <c r="AP8" s="143"/>
      <c r="AQ8" s="63"/>
      <c r="AR8" s="63"/>
      <c r="AS8" s="151">
        <v>546.07231123675933</v>
      </c>
      <c r="AT8" s="151"/>
      <c r="AU8" s="104"/>
      <c r="AV8" s="104"/>
      <c r="AW8" s="143">
        <v>559</v>
      </c>
      <c r="AY8" s="145">
        <f>'Extended Productivity'!H19</f>
        <v>11859.48976290742</v>
      </c>
      <c r="AZ8" s="124">
        <f>'Extended Productivity'!I19</f>
        <v>3379.0333989236078</v>
      </c>
      <c r="BA8" s="146">
        <f t="shared" si="10"/>
        <v>68.931374020910539</v>
      </c>
      <c r="BC8" s="115">
        <f t="shared" si="11"/>
        <v>42.296109931870546</v>
      </c>
      <c r="BD8" s="150">
        <f t="shared" si="14"/>
        <v>3.7446951180377379</v>
      </c>
      <c r="BE8" s="4"/>
      <c r="BF8" s="4"/>
      <c r="BG8" s="4"/>
      <c r="BI8" s="68"/>
      <c r="BK8" s="68"/>
      <c r="BL8" s="68"/>
      <c r="BM8" s="68"/>
      <c r="BN8" s="5"/>
      <c r="BO8" s="71"/>
      <c r="BP8" s="4"/>
      <c r="BQ8" s="5"/>
      <c r="BR8" s="68"/>
      <c r="BS8" s="5"/>
      <c r="BV8" s="5"/>
      <c r="BW8" s="5"/>
      <c r="CD8" s="68"/>
      <c r="CE8" s="68"/>
      <c r="CF8" s="68"/>
      <c r="CG8" s="68"/>
      <c r="CH8" s="68"/>
      <c r="CM8" s="68"/>
      <c r="CN8" s="72"/>
      <c r="CO8" s="68"/>
      <c r="CP8" s="68"/>
      <c r="CQ8" s="68"/>
      <c r="CR8" s="72"/>
      <c r="CS8" s="71"/>
      <c r="CT8" s="68"/>
      <c r="CV8" s="68"/>
      <c r="DO8">
        <v>14.6119877720998</v>
      </c>
      <c r="DQ8">
        <v>0.10617866526117301</v>
      </c>
    </row>
    <row r="9" spans="1:122" customFormat="1">
      <c r="A9" s="46">
        <f t="shared" si="15"/>
        <v>1845</v>
      </c>
      <c r="B9" s="62">
        <f>'Wage incomes'!B9+Salaries!J9+Rent!J9+'Profits and self-employed'!AY9-'Profits and self-employed'!BK9+E9+F9</f>
        <v>543.34801354181127</v>
      </c>
      <c r="C9" s="66">
        <f>'Wage incomes'!B9</f>
        <v>245.10155178383792</v>
      </c>
      <c r="D9" s="66">
        <f>Salaries!J9</f>
        <v>47.927806839097158</v>
      </c>
      <c r="E9" s="75"/>
      <c r="F9" s="66"/>
      <c r="G9" s="66">
        <f>'Profits and self-employed'!BA9</f>
        <v>122.11239060534292</v>
      </c>
      <c r="H9" s="266">
        <f>'Profits and self-employed'!AZ9-I9</f>
        <v>41.25052542731315</v>
      </c>
      <c r="I9" s="266"/>
      <c r="J9" s="66">
        <f>Rent!J9</f>
        <v>86.955738886220033</v>
      </c>
      <c r="K9" s="66"/>
      <c r="L9" s="67">
        <f t="shared" si="0"/>
        <v>8.5265128291212022E-14</v>
      </c>
      <c r="N9" s="51">
        <v>0.91154499151103563</v>
      </c>
      <c r="O9" s="52">
        <f t="shared" si="12"/>
        <v>0.72220799657421253</v>
      </c>
      <c r="P9" s="52">
        <f t="shared" si="13"/>
        <v>-0.72220799657421253</v>
      </c>
      <c r="Q9" s="118">
        <f t="shared" si="1"/>
        <v>28.944545573602497</v>
      </c>
      <c r="R9" s="159">
        <f t="shared" si="2"/>
        <v>3.3653817777567512</v>
      </c>
      <c r="S9" s="118">
        <f t="shared" si="3"/>
        <v>51.516889406314043</v>
      </c>
      <c r="T9" s="14"/>
      <c r="U9" s="155"/>
      <c r="V9" s="155"/>
      <c r="W9" s="156">
        <v>1.0121274250724419</v>
      </c>
      <c r="X9" s="155">
        <f t="shared" si="4"/>
        <v>89.853063250793724</v>
      </c>
      <c r="Y9" s="157">
        <v>1.2960310428929409</v>
      </c>
      <c r="Z9" s="157">
        <v>1.2105737119031232</v>
      </c>
      <c r="AA9" s="155">
        <f t="shared" si="5"/>
        <v>26.807939135657008</v>
      </c>
      <c r="AB9" s="155">
        <f t="shared" si="6"/>
        <v>29.583377322648317</v>
      </c>
      <c r="AC9" s="155">
        <f t="shared" si="7"/>
        <v>25.250052740967917</v>
      </c>
      <c r="AD9" s="155">
        <f t="shared" si="8"/>
        <v>26.406148272729236</v>
      </c>
      <c r="AE9" s="14"/>
      <c r="AF9" s="148">
        <f t="shared" si="9"/>
        <v>0.90093613287469865</v>
      </c>
      <c r="AG9" s="143"/>
      <c r="AH9" s="143"/>
      <c r="AI9" s="63"/>
      <c r="AJ9" s="63"/>
      <c r="AK9" s="67">
        <v>536.9</v>
      </c>
      <c r="AL9" s="67">
        <v>514.52832078468339</v>
      </c>
      <c r="AM9" s="143"/>
      <c r="AN9" s="143"/>
      <c r="AO9" s="143"/>
      <c r="AP9" s="143"/>
      <c r="AQ9" s="63"/>
      <c r="AR9" s="63"/>
      <c r="AS9" s="151">
        <v>571.10410162253254</v>
      </c>
      <c r="AT9" s="151"/>
      <c r="AU9" s="104"/>
      <c r="AV9" s="104"/>
      <c r="AW9" s="143">
        <v>589</v>
      </c>
      <c r="AY9" s="145">
        <f>'Extended Productivity'!H20</f>
        <v>11994.683377236021</v>
      </c>
      <c r="AZ9" s="124">
        <f>'Extended Productivity'!I20</f>
        <v>3372.2434992753087</v>
      </c>
      <c r="BA9" s="146">
        <f t="shared" si="10"/>
        <v>69.577074013796718</v>
      </c>
      <c r="BC9" s="115">
        <f t="shared" si="11"/>
        <v>41.600693883538369</v>
      </c>
      <c r="BD9" s="150">
        <f t="shared" si="14"/>
        <v>3.7281168470208592</v>
      </c>
      <c r="BE9" s="4"/>
      <c r="BF9" s="4"/>
      <c r="BG9" s="4"/>
      <c r="BI9" s="68"/>
      <c r="BK9" s="68"/>
      <c r="BL9" s="68"/>
      <c r="BM9" s="68"/>
      <c r="BN9" s="5"/>
      <c r="BO9" s="71"/>
      <c r="BP9" s="4"/>
      <c r="BQ9" s="5"/>
      <c r="BR9" s="68"/>
      <c r="BS9" s="5"/>
      <c r="BV9" s="5"/>
      <c r="BW9" s="5"/>
      <c r="CD9" s="68"/>
      <c r="CE9" s="68"/>
      <c r="CF9" s="68"/>
      <c r="CG9" s="68"/>
      <c r="CH9" s="68"/>
      <c r="CM9" s="68"/>
      <c r="CN9" s="72"/>
      <c r="CO9" s="68"/>
      <c r="CP9" s="68"/>
      <c r="CQ9" s="68"/>
      <c r="CR9" s="72"/>
      <c r="CS9" s="71"/>
      <c r="CT9" s="68"/>
      <c r="CV9" s="68"/>
      <c r="DO9">
        <v>5.68667000516961</v>
      </c>
      <c r="DQ9">
        <v>4.1014023823407797E-2</v>
      </c>
    </row>
    <row r="10" spans="1:122" customFormat="1">
      <c r="A10" s="46">
        <f t="shared" si="15"/>
        <v>1846</v>
      </c>
      <c r="B10" s="62">
        <f>'Wage incomes'!B10+Salaries!J10+Rent!J10+'Profits and self-employed'!AY10-'Profits and self-employed'!BK10+E10+F10</f>
        <v>527.85681822938477</v>
      </c>
      <c r="C10" s="66">
        <f>'Wage incomes'!B10</f>
        <v>244.57504043755381</v>
      </c>
      <c r="D10" s="66">
        <f>Salaries!J10</f>
        <v>48.761333914559714</v>
      </c>
      <c r="E10" s="75"/>
      <c r="F10" s="66"/>
      <c r="G10" s="66">
        <f>'Profits and self-employed'!BA10</f>
        <v>110.95638153254171</v>
      </c>
      <c r="H10" s="266">
        <f>'Profits and self-employed'!AZ10-I10</f>
        <v>36.251767898848044</v>
      </c>
      <c r="I10" s="266"/>
      <c r="J10" s="66">
        <f>Rent!J10</f>
        <v>87.31229444588152</v>
      </c>
      <c r="K10" s="66"/>
      <c r="L10" s="67">
        <f t="shared" si="0"/>
        <v>-2.8421709430404007E-14</v>
      </c>
      <c r="N10" s="51">
        <v>0.92079365079365083</v>
      </c>
      <c r="O10" s="52">
        <f t="shared" si="12"/>
        <v>1.0146135811995549</v>
      </c>
      <c r="P10" s="52">
        <f t="shared" si="13"/>
        <v>-1.0146135811995549</v>
      </c>
      <c r="Q10" s="118">
        <f t="shared" si="1"/>
        <v>27.836881503345808</v>
      </c>
      <c r="R10" s="159">
        <f t="shared" si="2"/>
        <v>3.3263618142260469</v>
      </c>
      <c r="S10" s="118">
        <f t="shared" si="3"/>
        <v>49.545415808234708</v>
      </c>
      <c r="T10" s="14"/>
      <c r="U10" s="155"/>
      <c r="V10" s="155"/>
      <c r="W10" s="156">
        <v>1.008120255856088</v>
      </c>
      <c r="X10" s="155">
        <f t="shared" si="4"/>
        <v>90.086787525456103</v>
      </c>
      <c r="Y10" s="157">
        <v>1.3576796714166264</v>
      </c>
      <c r="Z10" s="157">
        <v>1.2589966603792482</v>
      </c>
      <c r="AA10" s="155">
        <f t="shared" si="5"/>
        <v>26.147148455741696</v>
      </c>
      <c r="AB10" s="155">
        <f t="shared" si="6"/>
        <v>28.665372651233728</v>
      </c>
      <c r="AC10" s="155">
        <f t="shared" si="7"/>
        <v>23.416308452798091</v>
      </c>
      <c r="AD10" s="155">
        <f t="shared" si="8"/>
        <v>24.66662720609461</v>
      </c>
      <c r="AE10" s="14"/>
      <c r="AF10" s="148">
        <f t="shared" si="9"/>
        <v>0.90327963276835865</v>
      </c>
      <c r="AG10" s="143"/>
      <c r="AH10" s="143"/>
      <c r="AI10" s="63"/>
      <c r="AJ10" s="63"/>
      <c r="AK10" s="67">
        <v>580.1</v>
      </c>
      <c r="AL10" s="67">
        <v>515.81844493570486</v>
      </c>
      <c r="AM10" s="143"/>
      <c r="AN10" s="143"/>
      <c r="AO10" s="143"/>
      <c r="AP10" s="143"/>
      <c r="AQ10" s="63"/>
      <c r="AR10" s="63"/>
      <c r="AS10" s="151">
        <v>571.05067602911822</v>
      </c>
      <c r="AT10" s="151"/>
      <c r="AU10" s="104"/>
      <c r="AV10" s="104"/>
      <c r="AW10" s="143">
        <v>630</v>
      </c>
      <c r="AY10" s="145">
        <f>'Extended Productivity'!H21</f>
        <v>11633.705276432429</v>
      </c>
      <c r="AZ10" s="124">
        <f>'Extended Productivity'!I21</f>
        <v>3365.4672433918945</v>
      </c>
      <c r="BA10" s="146">
        <f t="shared" si="10"/>
        <v>67.347560901744544</v>
      </c>
      <c r="BC10" s="115">
        <f t="shared" si="11"/>
        <v>41.333169502542049</v>
      </c>
      <c r="BD10" s="150">
        <f t="shared" si="14"/>
        <v>3.7216653132808957</v>
      </c>
      <c r="BE10" s="4"/>
      <c r="BF10" s="4"/>
      <c r="BG10" s="4"/>
      <c r="BI10" s="68"/>
      <c r="BK10" s="68"/>
      <c r="BL10" s="68"/>
      <c r="BM10" s="68"/>
      <c r="BN10" s="5"/>
      <c r="BO10" s="71"/>
      <c r="BP10" s="4"/>
      <c r="BQ10" s="5"/>
      <c r="BR10" s="68"/>
      <c r="BS10" s="5"/>
      <c r="BV10" s="5"/>
      <c r="BW10" s="5"/>
      <c r="CD10" s="68"/>
      <c r="CE10" s="68"/>
      <c r="CF10" s="68"/>
      <c r="CG10" s="68"/>
      <c r="CH10" s="68"/>
      <c r="CM10" s="68"/>
      <c r="CN10" s="72"/>
      <c r="CO10" s="68"/>
      <c r="CP10" s="68"/>
      <c r="CQ10" s="68"/>
      <c r="CR10" s="72"/>
      <c r="CS10" s="71"/>
      <c r="CT10" s="68"/>
      <c r="CV10" s="68"/>
      <c r="DO10">
        <v>-12.4026486992577</v>
      </c>
      <c r="DQ10">
        <v>-0.10115797901571399</v>
      </c>
    </row>
    <row r="11" spans="1:122" customFormat="1">
      <c r="A11" s="46">
        <f t="shared" si="15"/>
        <v>1847</v>
      </c>
      <c r="B11" s="62">
        <f>'Wage incomes'!B11+Salaries!J11+Rent!J11+'Profits and self-employed'!AY11-'Profits and self-employed'!BK11+E11+F11</f>
        <v>555.36058553414421</v>
      </c>
      <c r="C11" s="66">
        <f>'Wage incomes'!B11</f>
        <v>253.19318139946637</v>
      </c>
      <c r="D11" s="66">
        <f>Salaries!J11</f>
        <v>50.011624527753554</v>
      </c>
      <c r="E11" s="75"/>
      <c r="F11" s="66"/>
      <c r="G11" s="66">
        <f>'Profits and self-employed'!BA11</f>
        <v>125.06496950551517</v>
      </c>
      <c r="H11" s="266">
        <f>'Profits and self-employed'!AZ11-I11</f>
        <v>39.281915382071361</v>
      </c>
      <c r="I11" s="266"/>
      <c r="J11" s="66">
        <f>Rent!J11</f>
        <v>87.808894719337786</v>
      </c>
      <c r="K11" s="66"/>
      <c r="L11" s="67">
        <f t="shared" si="0"/>
        <v>-2.8421709430404007E-14</v>
      </c>
      <c r="N11" s="51">
        <v>0.98306188925081439</v>
      </c>
      <c r="O11" s="52">
        <f t="shared" si="12"/>
        <v>6.7624530646462802</v>
      </c>
      <c r="P11" s="52">
        <f t="shared" si="13"/>
        <v>-6.7624530646462802</v>
      </c>
      <c r="Q11" s="118">
        <f t="shared" si="1"/>
        <v>27.432220019669437</v>
      </c>
      <c r="R11" s="159">
        <f t="shared" si="2"/>
        <v>3.3117182356763344</v>
      </c>
      <c r="S11" s="118">
        <f t="shared" si="3"/>
        <v>48.825179905807445</v>
      </c>
      <c r="T11" s="14"/>
      <c r="U11" s="155"/>
      <c r="V11" s="155"/>
      <c r="W11" s="156">
        <v>1.0756026665164777</v>
      </c>
      <c r="X11" s="155">
        <f t="shared" si="4"/>
        <v>97.676420585224108</v>
      </c>
      <c r="Y11" s="157">
        <v>1.4600856052844531</v>
      </c>
      <c r="Z11" s="157">
        <v>1.410076259624758</v>
      </c>
      <c r="AA11" s="155">
        <f t="shared" si="5"/>
        <v>25.78360991589545</v>
      </c>
      <c r="AB11" s="155">
        <f t="shared" si="6"/>
        <v>27.815564282100794</v>
      </c>
      <c r="AC11" s="155">
        <f t="shared" si="7"/>
        <v>22.908483720421</v>
      </c>
      <c r="AD11" s="155">
        <f t="shared" si="8"/>
        <v>23.171314196595308</v>
      </c>
      <c r="AE11" s="14"/>
      <c r="AF11" s="148">
        <f t="shared" si="9"/>
        <v>0.97937914915012148</v>
      </c>
      <c r="AG11" s="143"/>
      <c r="AH11" s="143"/>
      <c r="AI11" s="63"/>
      <c r="AJ11" s="63"/>
      <c r="AK11" s="67">
        <v>603.6</v>
      </c>
      <c r="AL11" s="67">
        <v>552.79390502436695</v>
      </c>
      <c r="AM11" s="143"/>
      <c r="AN11" s="143"/>
      <c r="AO11" s="143"/>
      <c r="AP11" s="143"/>
      <c r="AQ11" s="63"/>
      <c r="AR11" s="63"/>
      <c r="AS11" s="151">
        <v>564.43299360014601</v>
      </c>
      <c r="AT11" s="151"/>
      <c r="AU11" s="104"/>
      <c r="AV11" s="104"/>
      <c r="AW11" s="143">
        <v>614</v>
      </c>
      <c r="AY11" s="145">
        <f>'Extended Productivity'!H22</f>
        <v>11715.147609294736</v>
      </c>
      <c r="AZ11" s="124">
        <f>'Extended Productivity'!I22</f>
        <v>3358.7046038573021</v>
      </c>
      <c r="BA11" s="146">
        <f t="shared" si="10"/>
        <v>67.682753889840654</v>
      </c>
      <c r="BC11" s="115">
        <f t="shared" si="11"/>
        <v>40.530590797646425</v>
      </c>
      <c r="BD11" s="150">
        <f t="shared" si="14"/>
        <v>3.7020570173325562</v>
      </c>
      <c r="BE11" s="4"/>
      <c r="BF11" s="4"/>
      <c r="BG11" s="4"/>
      <c r="BI11" s="68"/>
      <c r="BK11" s="68"/>
      <c r="BL11" s="68"/>
      <c r="BM11" s="68"/>
      <c r="BN11" s="5"/>
      <c r="BO11" s="71"/>
      <c r="BP11" s="4"/>
      <c r="BQ11" s="5"/>
      <c r="BR11" s="68"/>
      <c r="BS11" s="5"/>
      <c r="BV11" s="5"/>
      <c r="BW11" s="5"/>
      <c r="CD11" s="68"/>
      <c r="CE11" s="68"/>
      <c r="CF11" s="68"/>
      <c r="CG11" s="68"/>
      <c r="CH11" s="68"/>
      <c r="CM11" s="68"/>
      <c r="CN11" s="72"/>
      <c r="CO11" s="68"/>
      <c r="CP11" s="68"/>
      <c r="CQ11" s="68"/>
      <c r="CR11" s="72"/>
      <c r="CS11" s="71"/>
      <c r="CT11" s="68"/>
      <c r="CV11" s="68"/>
      <c r="DO11">
        <v>-4.77275170845442</v>
      </c>
      <c r="DQ11">
        <v>-3.79726327870386E-2</v>
      </c>
    </row>
    <row r="12" spans="1:122" customFormat="1">
      <c r="A12" s="46">
        <f t="shared" si="15"/>
        <v>1848</v>
      </c>
      <c r="B12" s="62">
        <f>'Wage incomes'!B12+Salaries!J12+Rent!J12+'Profits and self-employed'!AY12-'Profits and self-employed'!BK12+E12+F12</f>
        <v>539.41493739730868</v>
      </c>
      <c r="C12" s="66">
        <f>'Wage incomes'!B12</f>
        <v>234.29223964902297</v>
      </c>
      <c r="D12" s="66">
        <f>Salaries!J12</f>
        <v>50.845151603216117</v>
      </c>
      <c r="E12" s="66"/>
      <c r="F12" s="66"/>
      <c r="G12" s="66">
        <f>'Profits and self-employed'!BA12</f>
        <v>122.53021044922622</v>
      </c>
      <c r="H12" s="266">
        <f>'Profits and self-employed'!AZ12-I12</f>
        <v>41.720063976394783</v>
      </c>
      <c r="I12" s="266"/>
      <c r="J12" s="66">
        <f>Rent!J12</f>
        <v>90.027271719448649</v>
      </c>
      <c r="K12" s="66"/>
      <c r="L12" s="67">
        <f t="shared" si="0"/>
        <v>-7.1054273576010019E-14</v>
      </c>
      <c r="N12" s="51">
        <v>0.91435331230283923</v>
      </c>
      <c r="O12" s="52">
        <f t="shared" si="12"/>
        <v>-6.9892422541512218</v>
      </c>
      <c r="P12" s="52">
        <f t="shared" si="13"/>
        <v>6.9892422541512218</v>
      </c>
      <c r="Q12" s="118">
        <f t="shared" si="1"/>
        <v>28.646771723605514</v>
      </c>
      <c r="R12" s="159">
        <f t="shared" si="2"/>
        <v>3.3550407570075573</v>
      </c>
      <c r="S12" s="118">
        <f t="shared" si="3"/>
        <v>50.986897236999177</v>
      </c>
      <c r="T12" s="14"/>
      <c r="U12" s="155"/>
      <c r="V12" s="155"/>
      <c r="W12" s="156">
        <v>0.98294834172640755</v>
      </c>
      <c r="X12" s="155">
        <f t="shared" si="4"/>
        <v>85.94782898519108</v>
      </c>
      <c r="Y12" s="157">
        <v>1.2123375825478973</v>
      </c>
      <c r="Z12" s="157">
        <v>1.2394570322101623</v>
      </c>
      <c r="AA12" s="155">
        <f t="shared" si="5"/>
        <v>27.40392765911907</v>
      </c>
      <c r="AB12" s="155">
        <f t="shared" si="6"/>
        <v>30.703692958153596</v>
      </c>
      <c r="AC12" s="155">
        <f t="shared" si="7"/>
        <v>26.797791891821692</v>
      </c>
      <c r="AD12" s="155">
        <f t="shared" si="8"/>
        <v>25.604111252069199</v>
      </c>
      <c r="AE12" s="14"/>
      <c r="AF12" s="148">
        <f t="shared" si="9"/>
        <v>0.86177924127934458</v>
      </c>
      <c r="AG12" s="143"/>
      <c r="AH12" s="143"/>
      <c r="AI12" s="63"/>
      <c r="AJ12" s="63"/>
      <c r="AK12" s="67">
        <v>579.70000000000005</v>
      </c>
      <c r="AL12" s="67">
        <v>506.78531796755919</v>
      </c>
      <c r="AM12" s="143"/>
      <c r="AN12" s="143"/>
      <c r="AO12" s="143"/>
      <c r="AP12" s="143"/>
      <c r="AQ12" s="63"/>
      <c r="AR12" s="63"/>
      <c r="AS12" s="151">
        <v>588.06860700800451</v>
      </c>
      <c r="AT12" s="151"/>
      <c r="AU12" s="104"/>
      <c r="AV12" s="104"/>
      <c r="AW12" s="143">
        <v>634</v>
      </c>
      <c r="AY12" s="145">
        <f>'Extended Productivity'!H23</f>
        <v>11181.584889418513</v>
      </c>
      <c r="AZ12" s="124">
        <f>'Extended Productivity'!I23</f>
        <v>3351.9555533105572</v>
      </c>
      <c r="BA12" s="146">
        <f t="shared" si="10"/>
        <v>64.470355206224667</v>
      </c>
      <c r="BC12" s="115">
        <f t="shared" si="11"/>
        <v>44.434021856978454</v>
      </c>
      <c r="BD12" s="150">
        <f t="shared" si="14"/>
        <v>3.7940054340524259</v>
      </c>
      <c r="BE12" s="4"/>
      <c r="BF12" s="4"/>
      <c r="BG12" s="4"/>
      <c r="BI12" s="68"/>
      <c r="BK12" s="68"/>
      <c r="BL12" s="68"/>
      <c r="BM12" s="68"/>
      <c r="BN12" s="5"/>
      <c r="BO12" s="71"/>
      <c r="BP12" s="4"/>
      <c r="BQ12" s="5"/>
      <c r="BR12" s="68"/>
      <c r="BS12" s="5"/>
      <c r="BV12" s="5"/>
      <c r="BW12" s="5"/>
      <c r="CD12" s="68"/>
      <c r="CE12" s="68"/>
      <c r="CF12" s="68"/>
      <c r="CG12" s="68"/>
      <c r="CH12" s="68"/>
      <c r="CM12" s="68"/>
      <c r="CN12" s="72"/>
      <c r="CO12" s="68"/>
      <c r="CP12" s="68"/>
      <c r="CQ12" s="68"/>
      <c r="CR12" s="72"/>
      <c r="CS12" s="71"/>
      <c r="CT12" s="68"/>
      <c r="CV12" s="68"/>
      <c r="DO12">
        <v>0.28360409730004199</v>
      </c>
      <c r="DQ12">
        <v>9.9630291246732795E-4</v>
      </c>
    </row>
    <row r="13" spans="1:122" customFormat="1">
      <c r="A13" s="46">
        <f t="shared" si="15"/>
        <v>1849</v>
      </c>
      <c r="B13" s="62">
        <f>'Wage incomes'!B13+Salaries!J13+Rent!J13+'Profits and self-employed'!AY13-'Profits and self-employed'!BK13+E13+F13</f>
        <v>531.11111003314932</v>
      </c>
      <c r="C13" s="66">
        <f>'Wage incomes'!B13</f>
        <v>238.09600346581081</v>
      </c>
      <c r="D13" s="66">
        <f>Salaries!J13</f>
        <v>48.761333914559714</v>
      </c>
      <c r="E13" s="66"/>
      <c r="F13" s="66"/>
      <c r="G13" s="66">
        <f>'Profits and self-employed'!BA13</f>
        <v>115.33380493895827</v>
      </c>
      <c r="H13" s="266">
        <f>'Profits and self-employed'!AZ13-I13</f>
        <v>38.888400144255527</v>
      </c>
      <c r="I13" s="266"/>
      <c r="J13" s="66">
        <f>Rent!J13</f>
        <v>90.031567569565055</v>
      </c>
      <c r="K13" s="66"/>
      <c r="L13" s="67">
        <f t="shared" si="0"/>
        <v>-4.2632564145606011E-14</v>
      </c>
      <c r="N13" s="51">
        <v>0.91542056074766365</v>
      </c>
      <c r="O13" s="52">
        <f t="shared" si="12"/>
        <v>0.11672166879742463</v>
      </c>
      <c r="P13" s="52">
        <f>-O13</f>
        <v>-0.11672166879742463</v>
      </c>
      <c r="Q13" s="118">
        <f t="shared" si="1"/>
        <v>28.172895525632317</v>
      </c>
      <c r="R13" s="159">
        <f t="shared" si="2"/>
        <v>3.3383603641683841</v>
      </c>
      <c r="S13" s="118">
        <f t="shared" si="3"/>
        <v>50.143469668886503</v>
      </c>
      <c r="T13" s="14"/>
      <c r="U13" s="155"/>
      <c r="V13" s="155"/>
      <c r="W13" s="156">
        <v>0.97488463041096107</v>
      </c>
      <c r="X13" s="155">
        <f t="shared" si="4"/>
        <v>83.306329208521362</v>
      </c>
      <c r="Y13" s="157">
        <v>1.150432618770475</v>
      </c>
      <c r="Z13" s="157">
        <v>1.1613712391809223</v>
      </c>
      <c r="AA13" s="155">
        <f t="shared" si="5"/>
        <v>27.205248722555663</v>
      </c>
      <c r="AB13" s="155">
        <f t="shared" si="6"/>
        <v>31.189610033917941</v>
      </c>
      <c r="AC13" s="155">
        <f t="shared" si="7"/>
        <v>27.80505825204667</v>
      </c>
      <c r="AD13" s="155">
        <f t="shared" si="8"/>
        <v>26.904971248220871</v>
      </c>
      <c r="AE13" s="14"/>
      <c r="AF13" s="148">
        <f t="shared" si="9"/>
        <v>0.83529352662830647</v>
      </c>
      <c r="AG13" s="143"/>
      <c r="AH13" s="143"/>
      <c r="AI13" s="63"/>
      <c r="AJ13" s="63"/>
      <c r="AK13" s="67">
        <v>587.70000000000005</v>
      </c>
      <c r="AL13" s="67">
        <v>503.87073524804185</v>
      </c>
      <c r="AM13" s="143"/>
      <c r="AN13" s="143"/>
      <c r="AO13" s="143"/>
      <c r="AP13" s="143"/>
      <c r="AQ13" s="63"/>
      <c r="AR13" s="63"/>
      <c r="AS13" s="151">
        <v>603.2259549309988</v>
      </c>
      <c r="AT13" s="151"/>
      <c r="AU13" s="104"/>
      <c r="AV13" s="104"/>
      <c r="AW13" s="143">
        <v>642</v>
      </c>
      <c r="AY13" s="145">
        <f>'Extended Productivity'!H24</f>
        <v>11386.19566715045</v>
      </c>
      <c r="AZ13" s="124">
        <f>'Extended Productivity'!I24</f>
        <v>3345.2200644456684</v>
      </c>
      <c r="BA13" s="146">
        <f t="shared" si="10"/>
        <v>65.518173561697296</v>
      </c>
      <c r="BC13" s="115">
        <f t="shared" si="11"/>
        <v>43.00012346818918</v>
      </c>
      <c r="BD13" s="150">
        <f t="shared" si="14"/>
        <v>3.7612029870426769</v>
      </c>
      <c r="BE13" s="4"/>
      <c r="BF13" s="4"/>
      <c r="BG13" s="4"/>
      <c r="BI13" s="68"/>
      <c r="BK13" s="68"/>
      <c r="BL13" s="68"/>
      <c r="BM13" s="68"/>
      <c r="BN13" s="5"/>
      <c r="BO13" s="71"/>
      <c r="BP13" s="4"/>
      <c r="BQ13" s="5"/>
      <c r="BR13" s="68"/>
      <c r="BS13" s="5"/>
      <c r="BV13" s="5"/>
      <c r="BW13" s="5"/>
      <c r="CD13" s="68"/>
      <c r="CE13" s="68"/>
      <c r="CF13" s="68"/>
      <c r="CG13" s="68"/>
      <c r="CH13" s="68"/>
      <c r="CM13" s="68"/>
      <c r="CN13" s="72"/>
      <c r="CO13" s="68"/>
      <c r="CP13" s="68"/>
      <c r="CQ13" s="68"/>
      <c r="CR13" s="72"/>
      <c r="CS13" s="71"/>
      <c r="CT13" s="68"/>
      <c r="CV13" s="68"/>
      <c r="DO13">
        <v>-12.3786106451895</v>
      </c>
      <c r="DQ13">
        <v>-9.3186945730527798E-2</v>
      </c>
    </row>
    <row r="14" spans="1:122" customFormat="1">
      <c r="A14" s="46">
        <f t="shared" si="15"/>
        <v>1850</v>
      </c>
      <c r="B14" s="62">
        <f>'Wage incomes'!B14+Salaries!J14+Rent!J14+'Profits and self-employed'!AY14-'Profits and self-employed'!BK14+E14+F14</f>
        <v>548.57003162578235</v>
      </c>
      <c r="C14" s="66">
        <f>'Wage incomes'!B14</f>
        <v>242.78472903361933</v>
      </c>
      <c r="D14" s="66">
        <f>Salaries!J14</f>
        <v>47.927806839097158</v>
      </c>
      <c r="E14" s="66"/>
      <c r="F14" s="66"/>
      <c r="G14" s="66">
        <f>'Profits and self-employed'!BA14</f>
        <v>123.24753611116472</v>
      </c>
      <c r="H14" s="266">
        <f>'Profits and self-employed'!AZ14-I14</f>
        <v>44.464122459239775</v>
      </c>
      <c r="I14" s="266"/>
      <c r="J14" s="66">
        <f>Rent!J14</f>
        <v>90.145837182661396</v>
      </c>
      <c r="K14" s="66"/>
      <c r="L14" s="67">
        <f t="shared" si="0"/>
        <v>-4.2632564145606011E-14</v>
      </c>
      <c r="N14" s="51">
        <v>0.84675118858954035</v>
      </c>
      <c r="O14" s="52">
        <f t="shared" si="12"/>
        <v>-7.5014015527505791</v>
      </c>
      <c r="P14" s="52">
        <f t="shared" ref="P14:P77" si="16">-O14</f>
        <v>7.5014015527505791</v>
      </c>
      <c r="Q14" s="118">
        <f t="shared" si="1"/>
        <v>31.458863179855189</v>
      </c>
      <c r="R14" s="159">
        <f t="shared" si="2"/>
        <v>3.4486807615625845</v>
      </c>
      <c r="S14" s="118">
        <f t="shared" si="3"/>
        <v>55.991992382945327</v>
      </c>
      <c r="T14" s="14"/>
      <c r="U14" s="155"/>
      <c r="V14" s="155"/>
      <c r="W14" s="156">
        <v>0.90549691713320968</v>
      </c>
      <c r="X14" s="155">
        <f t="shared" si="4"/>
        <v>78.058354235187991</v>
      </c>
      <c r="Y14" s="157">
        <v>1.1806801787114096</v>
      </c>
      <c r="Z14" s="157">
        <v>1.0870434798733433</v>
      </c>
      <c r="AA14" s="155">
        <f t="shared" si="5"/>
        <v>30.252804466382706</v>
      </c>
      <c r="AB14" s="155">
        <f t="shared" si="6"/>
        <v>34.380741946847365</v>
      </c>
      <c r="AC14" s="155">
        <f t="shared" si="7"/>
        <v>27.983331416822715</v>
      </c>
      <c r="AD14" s="155">
        <f t="shared" si="8"/>
        <v>29.689533630679119</v>
      </c>
      <c r="AE14" s="14"/>
      <c r="AF14" s="148">
        <f t="shared" si="9"/>
        <v>0.78267328078647758</v>
      </c>
      <c r="AG14" s="143"/>
      <c r="AH14" s="143"/>
      <c r="AI14" s="63"/>
      <c r="AJ14" s="63"/>
      <c r="AK14" s="67">
        <v>534.29999999999995</v>
      </c>
      <c r="AL14" s="67">
        <v>467.84394774805878</v>
      </c>
      <c r="AM14" s="143"/>
      <c r="AN14" s="143"/>
      <c r="AO14" s="143"/>
      <c r="AP14" s="143"/>
      <c r="AQ14" s="63"/>
      <c r="AR14" s="63"/>
      <c r="AS14" s="151">
        <v>597.75127020810112</v>
      </c>
      <c r="AT14" s="151"/>
      <c r="AU14" s="104"/>
      <c r="AV14" s="104"/>
      <c r="AW14" s="143">
        <v>631</v>
      </c>
      <c r="AY14" s="145">
        <f>'Extended Productivity'!H25</f>
        <v>11534.179964944375</v>
      </c>
      <c r="AZ14" s="124">
        <f>'Extended Productivity'!I25</f>
        <v>3338.4981100115101</v>
      </c>
      <c r="BA14" s="146">
        <f t="shared" si="10"/>
        <v>66.236336601469162</v>
      </c>
      <c r="BC14" s="115">
        <f t="shared" si="11"/>
        <v>47.494871839209495</v>
      </c>
      <c r="BD14" s="150">
        <f t="shared" si="14"/>
        <v>3.860621743932557</v>
      </c>
      <c r="BE14" s="4"/>
      <c r="BF14" s="4"/>
      <c r="BG14" s="4"/>
      <c r="BI14" s="68"/>
      <c r="BK14" s="68"/>
      <c r="BL14" s="68"/>
      <c r="BM14" s="68"/>
      <c r="BN14" s="5"/>
      <c r="BO14" s="71"/>
      <c r="BP14" s="4"/>
      <c r="BQ14" s="5"/>
      <c r="BR14" s="68"/>
      <c r="BS14" s="5"/>
      <c r="BV14" s="5"/>
      <c r="BW14" s="5"/>
      <c r="CD14" s="68"/>
      <c r="CE14" s="68"/>
      <c r="CF14" s="68"/>
      <c r="CG14" s="68"/>
      <c r="CH14" s="68"/>
      <c r="CM14" s="68"/>
      <c r="CN14" s="72"/>
      <c r="CO14" s="68"/>
      <c r="CP14" s="68"/>
      <c r="CQ14" s="71"/>
      <c r="CR14" s="72"/>
      <c r="CS14" s="71"/>
      <c r="CT14" s="68"/>
      <c r="CU14" s="71"/>
      <c r="CV14" s="68"/>
      <c r="DN14">
        <v>1.100608977321349E-2</v>
      </c>
      <c r="DO14">
        <v>1.5927386599086899</v>
      </c>
      <c r="DP14">
        <f>DN14*100</f>
        <v>1.100608977321349</v>
      </c>
      <c r="DQ14">
        <v>1.12276298411737E-2</v>
      </c>
      <c r="DR14">
        <v>0</v>
      </c>
    </row>
    <row r="15" spans="1:122" customFormat="1">
      <c r="A15" s="46">
        <f t="shared" si="15"/>
        <v>1851</v>
      </c>
      <c r="B15" s="62">
        <f>'Wage incomes'!B15+Salaries!J15+Rent!J15+'Profits and self-employed'!AY15-'Profits and self-employed'!BK15+E15+F15</f>
        <v>564.33725121146222</v>
      </c>
      <c r="C15" s="66">
        <f>'Wage incomes'!B15</f>
        <v>250.17188723194639</v>
      </c>
      <c r="D15" s="66">
        <f>Salaries!J15</f>
        <v>47.927806839097158</v>
      </c>
      <c r="E15" s="66"/>
      <c r="F15" s="66"/>
      <c r="G15" s="66">
        <f>'Profits and self-employed'!BA15</f>
        <v>130.15648539470902</v>
      </c>
      <c r="H15" s="266">
        <f>'Profits and self-employed'!AZ15-I15</f>
        <v>47.16127018626986</v>
      </c>
      <c r="I15" s="266"/>
      <c r="J15" s="66">
        <f>Rent!J15</f>
        <v>88.91980155943979</v>
      </c>
      <c r="K15" s="66"/>
      <c r="L15" s="67">
        <f t="shared" si="0"/>
        <v>1.4210854715202004E-14</v>
      </c>
      <c r="N15" s="51">
        <v>0.85751138088012147</v>
      </c>
      <c r="O15" s="52">
        <f t="shared" si="12"/>
        <v>1.2707619942647597</v>
      </c>
      <c r="P15" s="52">
        <f t="shared" si="16"/>
        <v>-1.2707619942647597</v>
      </c>
      <c r="Q15" s="118">
        <f t="shared" si="1"/>
        <v>31.956969404901375</v>
      </c>
      <c r="R15" s="159">
        <f t="shared" si="2"/>
        <v>3.4643902917743183</v>
      </c>
      <c r="S15" s="118">
        <f t="shared" si="3"/>
        <v>56.878545714489206</v>
      </c>
      <c r="T15" s="14"/>
      <c r="U15" s="155"/>
      <c r="V15" s="155"/>
      <c r="W15" s="156">
        <v>0.89502088883216557</v>
      </c>
      <c r="X15" s="155">
        <f t="shared" si="4"/>
        <v>74.745277824408504</v>
      </c>
      <c r="Y15" s="157">
        <v>1.1572255029944989</v>
      </c>
      <c r="Z15" s="157">
        <v>1.0544321754771429</v>
      </c>
      <c r="AA15" s="155">
        <f t="shared" si="5"/>
        <v>31.486623063046711</v>
      </c>
      <c r="AB15" s="155">
        <f t="shared" si="6"/>
        <v>36.936650893793328</v>
      </c>
      <c r="AC15" s="155">
        <f t="shared" si="7"/>
        <v>29.371108142573949</v>
      </c>
      <c r="AD15" s="155">
        <f t="shared" si="8"/>
        <v>31.487507318362656</v>
      </c>
      <c r="AE15" s="14"/>
      <c r="AF15" s="148">
        <f t="shared" si="9"/>
        <v>0.74945382068732858</v>
      </c>
      <c r="AG15" s="143"/>
      <c r="AH15" s="143"/>
      <c r="AI15" s="63"/>
      <c r="AJ15" s="63"/>
      <c r="AK15" s="67">
        <v>565.1</v>
      </c>
      <c r="AL15" s="67">
        <v>468.19204513165829</v>
      </c>
      <c r="AM15" s="143"/>
      <c r="AN15" s="143"/>
      <c r="AO15" s="143"/>
      <c r="AP15" s="143"/>
      <c r="AQ15" s="63"/>
      <c r="AR15" s="63"/>
      <c r="AS15" s="151">
        <v>624.71099914104991</v>
      </c>
      <c r="AT15" s="151"/>
      <c r="AU15" s="104"/>
      <c r="AV15" s="104"/>
      <c r="AW15" s="143">
        <v>659</v>
      </c>
      <c r="AY15" s="145">
        <f>'Extended Productivity'!H26</f>
        <v>11709.222756299954</v>
      </c>
      <c r="AZ15" s="124">
        <f>'Extended Productivity'!I26</f>
        <v>3331.7896628117182</v>
      </c>
      <c r="BA15" s="146">
        <f t="shared" si="10"/>
        <v>67.106423141812954</v>
      </c>
      <c r="BC15" s="115">
        <f t="shared" si="11"/>
        <v>47.621327301811576</v>
      </c>
      <c r="BD15" s="150">
        <f t="shared" si="14"/>
        <v>3.8632807134508655</v>
      </c>
      <c r="BE15" s="4"/>
      <c r="BF15" s="4"/>
      <c r="BG15" s="4"/>
      <c r="BI15" s="68"/>
      <c r="BK15" s="68"/>
      <c r="BL15" s="68"/>
      <c r="BM15" s="68"/>
      <c r="BN15" s="5"/>
      <c r="BO15" s="71"/>
      <c r="BP15" s="4"/>
      <c r="BQ15" s="5"/>
      <c r="BR15" s="68"/>
      <c r="BS15" s="5"/>
      <c r="BV15" s="5"/>
      <c r="BW15" s="5"/>
      <c r="CD15" s="68"/>
      <c r="CE15" s="68"/>
      <c r="CF15" s="68"/>
      <c r="CG15" s="68"/>
      <c r="CH15" s="68"/>
      <c r="CM15" s="68"/>
      <c r="CN15" s="72"/>
      <c r="CO15" s="68"/>
      <c r="CP15" s="68"/>
      <c r="CQ15" s="71"/>
      <c r="CR15" s="72"/>
      <c r="CS15" s="71"/>
      <c r="CT15" s="68"/>
      <c r="CU15" s="71"/>
      <c r="CV15" s="68"/>
      <c r="DN15">
        <v>-1.5863371684372757E-2</v>
      </c>
      <c r="DO15">
        <v>5.6735727148787296</v>
      </c>
      <c r="DP15">
        <f t="shared" ref="DP15:DP78" si="17">DN15*100</f>
        <v>-1.5863371684372758</v>
      </c>
      <c r="DQ15">
        <v>3.8363105448698101E-2</v>
      </c>
      <c r="DR15">
        <v>0</v>
      </c>
    </row>
    <row r="16" spans="1:122" customFormat="1">
      <c r="A16" s="46">
        <f t="shared" si="15"/>
        <v>1852</v>
      </c>
      <c r="B16" s="62">
        <f>'Wage incomes'!B16+Salaries!J16+Rent!J16+'Profits and self-employed'!AY16-'Profits and self-employed'!BK16+E16+F16</f>
        <v>582.59356358743651</v>
      </c>
      <c r="C16" s="66">
        <f>'Wage incomes'!B16</f>
        <v>254.1084575191434</v>
      </c>
      <c r="D16" s="66">
        <f>Salaries!J16</f>
        <v>48.344570376828443</v>
      </c>
      <c r="E16" s="66"/>
      <c r="F16" s="66"/>
      <c r="G16" s="66">
        <f>'Profits and self-employed'!BA16</f>
        <v>140.78715071840574</v>
      </c>
      <c r="H16" s="266">
        <f>'Profits and self-employed'!AZ16-I16</f>
        <v>50.257453558846606</v>
      </c>
      <c r="I16" s="266"/>
      <c r="J16" s="66">
        <f>Rent!J16</f>
        <v>89.095931414212345</v>
      </c>
      <c r="K16" s="66"/>
      <c r="L16" s="67">
        <f t="shared" si="0"/>
        <v>2.8421709430404007E-14</v>
      </c>
      <c r="N16" s="51">
        <v>0.85119047619047616</v>
      </c>
      <c r="O16" s="52">
        <f t="shared" si="12"/>
        <v>-0.73712195902959365</v>
      </c>
      <c r="P16" s="52">
        <f t="shared" si="16"/>
        <v>0.73712195902959365</v>
      </c>
      <c r="Q16" s="118">
        <f t="shared" si="1"/>
        <v>33.235765622003854</v>
      </c>
      <c r="R16" s="159">
        <f t="shared" si="2"/>
        <v>3.5036265738463457</v>
      </c>
      <c r="S16" s="118">
        <f t="shared" si="3"/>
        <v>59.154608509192869</v>
      </c>
      <c r="T16" s="14"/>
      <c r="U16" s="155"/>
      <c r="V16" s="155"/>
      <c r="W16" s="156">
        <v>0.90553183330541298</v>
      </c>
      <c r="X16" s="155">
        <f t="shared" si="4"/>
        <v>77.260053411564215</v>
      </c>
      <c r="Y16" s="157">
        <v>1.1959321263087461</v>
      </c>
      <c r="Z16" s="157">
        <v>1.0544321754771429</v>
      </c>
      <c r="AA16" s="155">
        <f t="shared" si="5"/>
        <v>32.127911743574018</v>
      </c>
      <c r="AB16" s="155">
        <f t="shared" si="6"/>
        <v>36.890389015935121</v>
      </c>
      <c r="AC16" s="155">
        <f t="shared" si="7"/>
        <v>29.339908813694908</v>
      </c>
      <c r="AD16" s="155">
        <f t="shared" si="8"/>
        <v>32.506128308401479</v>
      </c>
      <c r="AE16" s="14"/>
      <c r="AF16" s="148">
        <f t="shared" si="9"/>
        <v>0.77466890084787887</v>
      </c>
      <c r="AG16" s="143"/>
      <c r="AH16" s="143"/>
      <c r="AI16" s="63"/>
      <c r="AJ16" s="63"/>
      <c r="AK16" s="67">
        <v>572</v>
      </c>
      <c r="AL16" s="67">
        <v>505.45792280718263</v>
      </c>
      <c r="AM16" s="143"/>
      <c r="AN16" s="143"/>
      <c r="AO16" s="143"/>
      <c r="AP16" s="143"/>
      <c r="AQ16" s="63"/>
      <c r="AR16" s="63"/>
      <c r="AS16" s="151">
        <v>652.48252802449724</v>
      </c>
      <c r="AT16" s="151"/>
      <c r="AU16" s="104"/>
      <c r="AV16" s="104"/>
      <c r="AW16" s="143">
        <v>672</v>
      </c>
      <c r="AY16" s="145">
        <f>'Extended Productivity'!H27</f>
        <v>11669.762246412214</v>
      </c>
      <c r="AZ16" s="124">
        <f>'Extended Productivity'!I27</f>
        <v>3325.0946957045753</v>
      </c>
      <c r="BA16" s="146">
        <f t="shared" si="10"/>
        <v>66.745881433190689</v>
      </c>
      <c r="BC16" s="115">
        <f t="shared" si="11"/>
        <v>49.794481559541921</v>
      </c>
      <c r="BD16" s="150">
        <f t="shared" si="14"/>
        <v>3.9079041658331066</v>
      </c>
      <c r="BE16" s="4"/>
      <c r="BF16" s="4"/>
      <c r="BG16" s="4"/>
      <c r="BI16" s="68"/>
      <c r="BK16" s="68"/>
      <c r="BL16" s="68"/>
      <c r="BM16" s="68"/>
      <c r="BN16" s="5"/>
      <c r="BO16" s="71"/>
      <c r="BP16" s="4"/>
      <c r="BQ16" s="5"/>
      <c r="BR16" s="68"/>
      <c r="BS16" s="5"/>
      <c r="BV16" s="5"/>
      <c r="BW16" s="5"/>
      <c r="CD16" s="68"/>
      <c r="CE16" s="68"/>
      <c r="CF16" s="68"/>
      <c r="CG16" s="68"/>
      <c r="CH16" s="68"/>
      <c r="CM16" s="68"/>
      <c r="CN16" s="72"/>
      <c r="CO16" s="68"/>
      <c r="CP16" s="68"/>
      <c r="CQ16" s="71"/>
      <c r="CR16" s="72"/>
      <c r="CS16" s="71"/>
      <c r="CT16" s="68"/>
      <c r="CU16" s="71"/>
      <c r="CV16" s="68"/>
      <c r="DN16">
        <v>-3.0897481168877288E-2</v>
      </c>
      <c r="DO16">
        <v>10.5238848354052</v>
      </c>
      <c r="DP16">
        <f t="shared" si="17"/>
        <v>-3.089748116887729</v>
      </c>
      <c r="DQ16">
        <v>6.7724220014104802E-2</v>
      </c>
      <c r="DR16">
        <v>0</v>
      </c>
    </row>
    <row r="17" spans="1:122" customFormat="1">
      <c r="A17" s="46">
        <f t="shared" si="15"/>
        <v>1853</v>
      </c>
      <c r="B17" s="62">
        <f>'Wage incomes'!B17+Salaries!J17+Rent!J17+'Profits and self-employed'!AY17-'Profits and self-employed'!BK17+E17+F17</f>
        <v>592.74517500749801</v>
      </c>
      <c r="C17" s="66">
        <f>'Wage incomes'!B17</f>
        <v>276.4289915716372</v>
      </c>
      <c r="D17" s="66">
        <f>Salaries!J17</f>
        <v>49.178097452291013</v>
      </c>
      <c r="E17" s="66"/>
      <c r="F17" s="66"/>
      <c r="G17" s="66">
        <f>'Profits and self-employed'!BA17</f>
        <v>130.87023989767894</v>
      </c>
      <c r="H17" s="266">
        <f>'Profits and self-employed'!AZ17-I17</f>
        <v>45.255965519762441</v>
      </c>
      <c r="I17" s="266"/>
      <c r="J17" s="66">
        <f>Rent!J17</f>
        <v>91.011880566128383</v>
      </c>
      <c r="K17" s="66"/>
      <c r="L17" s="67">
        <f t="shared" si="0"/>
        <v>2.8421709430404007E-14</v>
      </c>
      <c r="N17" s="51">
        <v>0.93487698986975398</v>
      </c>
      <c r="O17" s="52">
        <f t="shared" si="12"/>
        <v>9.8317023063766982</v>
      </c>
      <c r="P17" s="52">
        <f t="shared" si="16"/>
        <v>-9.8317023063766982</v>
      </c>
      <c r="Q17" s="118">
        <f t="shared" si="1"/>
        <v>30.787917771214804</v>
      </c>
      <c r="R17" s="159">
        <f t="shared" si="2"/>
        <v>3.4271223328621772</v>
      </c>
      <c r="S17" s="118">
        <f t="shared" si="3"/>
        <v>54.797811588960968</v>
      </c>
      <c r="T17" s="14"/>
      <c r="U17" s="155"/>
      <c r="V17" s="155"/>
      <c r="W17" s="156">
        <v>0.99843266220070437</v>
      </c>
      <c r="X17" s="155">
        <f t="shared" si="4"/>
        <v>85.652568190580354</v>
      </c>
      <c r="Y17" s="157">
        <v>1.4526518829260882</v>
      </c>
      <c r="Z17" s="157">
        <v>1.1524943677965171</v>
      </c>
      <c r="AA17" s="155">
        <f t="shared" si="5"/>
        <v>29.646251301443936</v>
      </c>
      <c r="AB17" s="155">
        <f t="shared" si="6"/>
        <v>33.855575052785881</v>
      </c>
      <c r="AC17" s="155">
        <f t="shared" si="7"/>
        <v>24.575710705456963</v>
      </c>
      <c r="AD17" s="155">
        <f t="shared" si="8"/>
        <v>30.258502333941106</v>
      </c>
      <c r="AE17" s="14"/>
      <c r="AF17" s="148">
        <f t="shared" si="9"/>
        <v>0.85881872876188448</v>
      </c>
      <c r="AG17" s="143"/>
      <c r="AH17" s="143"/>
      <c r="AI17" s="63"/>
      <c r="AJ17" s="63"/>
      <c r="AK17" s="67">
        <v>646</v>
      </c>
      <c r="AL17" s="67">
        <v>579.90037937885472</v>
      </c>
      <c r="AM17" s="143"/>
      <c r="AN17" s="143"/>
      <c r="AO17" s="143"/>
      <c r="AP17" s="143"/>
      <c r="AQ17" s="63"/>
      <c r="AR17" s="63"/>
      <c r="AS17" s="151">
        <v>675.2302435402961</v>
      </c>
      <c r="AT17" s="151"/>
      <c r="AU17" s="104"/>
      <c r="AV17" s="104"/>
      <c r="AW17" s="143">
        <v>691</v>
      </c>
      <c r="AY17" s="145">
        <f>'Extended Productivity'!H28</f>
        <v>11895.001008890737</v>
      </c>
      <c r="AZ17" s="124">
        <f>'Extended Productivity'!I28</f>
        <v>3318.4131816029039</v>
      </c>
      <c r="BA17" s="146">
        <f t="shared" si="10"/>
        <v>67.897438363534931</v>
      </c>
      <c r="BC17" s="115">
        <f t="shared" si="11"/>
        <v>45.344741294024715</v>
      </c>
      <c r="BD17" s="150">
        <f t="shared" si="14"/>
        <v>3.8142942116020722</v>
      </c>
      <c r="BE17" s="4"/>
      <c r="BF17" s="4"/>
      <c r="BG17" s="4"/>
      <c r="BI17" s="68"/>
      <c r="BK17" s="68"/>
      <c r="BL17" s="68"/>
      <c r="BM17" s="68"/>
      <c r="BN17" s="5"/>
      <c r="BO17" s="71"/>
      <c r="BP17" s="4"/>
      <c r="BQ17" s="5"/>
      <c r="BR17" s="68"/>
      <c r="BS17" s="5"/>
      <c r="BV17" s="5"/>
      <c r="BW17" s="5"/>
      <c r="CD17" s="68"/>
      <c r="CE17" s="68"/>
      <c r="CF17" s="68"/>
      <c r="CG17" s="68"/>
      <c r="CH17" s="68"/>
      <c r="CM17" s="68"/>
      <c r="CN17" s="72"/>
      <c r="CO17" s="68"/>
      <c r="CP17" s="68"/>
      <c r="CQ17" s="71"/>
      <c r="CR17" s="72"/>
      <c r="CS17" s="71"/>
      <c r="CT17" s="68"/>
      <c r="CU17" s="71"/>
      <c r="CV17" s="68"/>
      <c r="DN17">
        <v>5.1364957359786674E-3</v>
      </c>
      <c r="DO17">
        <v>-11.5530673899757</v>
      </c>
      <c r="DP17">
        <f t="shared" si="17"/>
        <v>0.51364957359786678</v>
      </c>
      <c r="DQ17">
        <v>-7.2870174903036003E-2</v>
      </c>
      <c r="DR17">
        <v>0</v>
      </c>
    </row>
    <row r="18" spans="1:122" customFormat="1">
      <c r="A18" s="46">
        <f t="shared" si="15"/>
        <v>1854</v>
      </c>
      <c r="B18" s="62">
        <f>'Wage incomes'!B18+Salaries!J18+Rent!J18+'Profits and self-employed'!AY18-'Profits and self-employed'!BK18+E18+F18</f>
        <v>637.32153138937736</v>
      </c>
      <c r="C18" s="66">
        <f>'Wage incomes'!B18</f>
        <v>293.77562469673796</v>
      </c>
      <c r="D18" s="66">
        <f>Salaries!J18</f>
        <v>52.095442216409964</v>
      </c>
      <c r="E18" s="66"/>
      <c r="F18" s="66"/>
      <c r="G18" s="66">
        <f>'Profits and self-employed'!BA18</f>
        <v>150.96213310808704</v>
      </c>
      <c r="H18" s="266">
        <f>'Profits and self-employed'!AZ18-I18</f>
        <v>48.61212575859355</v>
      </c>
      <c r="I18" s="266"/>
      <c r="J18" s="66">
        <f>Rent!J18</f>
        <v>91.876205609548805</v>
      </c>
      <c r="K18" s="66"/>
      <c r="L18" s="67">
        <f t="shared" si="0"/>
        <v>0</v>
      </c>
      <c r="N18" s="51">
        <v>0.97485795454545443</v>
      </c>
      <c r="O18" s="52">
        <f t="shared" si="12"/>
        <v>4.2766016394595994</v>
      </c>
      <c r="P18" s="52">
        <f t="shared" si="16"/>
        <v>-4.2766016394595994</v>
      </c>
      <c r="Q18" s="118">
        <f t="shared" si="1"/>
        <v>31.74563454685233</v>
      </c>
      <c r="R18" s="159">
        <f t="shared" si="2"/>
        <v>3.4577552212981253</v>
      </c>
      <c r="S18" s="118">
        <f t="shared" si="3"/>
        <v>56.5024018057128</v>
      </c>
      <c r="T18" s="14"/>
      <c r="U18" s="155"/>
      <c r="V18" s="155"/>
      <c r="W18" s="156">
        <v>1.0539542686120675</v>
      </c>
      <c r="X18" s="155">
        <f t="shared" si="4"/>
        <v>92.240255915911888</v>
      </c>
      <c r="Y18" s="157">
        <v>1.5700534291375137</v>
      </c>
      <c r="Z18" s="157">
        <v>1.3265210173337914</v>
      </c>
      <c r="AA18" s="155">
        <f t="shared" si="5"/>
        <v>30.196552428006143</v>
      </c>
      <c r="AB18" s="155">
        <f t="shared" si="6"/>
        <v>33.801863879958034</v>
      </c>
      <c r="AC18" s="155">
        <f t="shared" si="7"/>
        <v>24.448024336065465</v>
      </c>
      <c r="AD18" s="155">
        <f t="shared" si="8"/>
        <v>28.265890253704779</v>
      </c>
      <c r="AE18" s="14"/>
      <c r="AF18" s="148">
        <f t="shared" si="9"/>
        <v>0.92487196822997675</v>
      </c>
      <c r="AG18" s="143"/>
      <c r="AH18" s="143"/>
      <c r="AI18" s="63"/>
      <c r="AJ18" s="63"/>
      <c r="AK18" s="67">
        <v>686.3</v>
      </c>
      <c r="AL18" s="67">
        <v>654.68779062276349</v>
      </c>
      <c r="AM18" s="143"/>
      <c r="AN18" s="143"/>
      <c r="AO18" s="143"/>
      <c r="AP18" s="143"/>
      <c r="AQ18" s="63"/>
      <c r="AR18" s="63"/>
      <c r="AS18" s="151">
        <v>707.86856247325488</v>
      </c>
      <c r="AT18" s="151"/>
      <c r="AU18" s="104"/>
      <c r="AV18" s="104"/>
      <c r="AW18" s="143">
        <v>704</v>
      </c>
      <c r="AY18" s="145">
        <f>'Extended Productivity'!H29</f>
        <v>11914.09277415203</v>
      </c>
      <c r="AZ18" s="124">
        <f>'Extended Productivity'!I29</f>
        <v>3311.7450934739577</v>
      </c>
      <c r="BA18" s="146">
        <f t="shared" si="10"/>
        <v>67.869761901049856</v>
      </c>
      <c r="BC18" s="115">
        <f t="shared" si="11"/>
        <v>46.77434200098655</v>
      </c>
      <c r="BD18" s="150">
        <f t="shared" si="14"/>
        <v>3.8453348047386324</v>
      </c>
      <c r="BE18" s="4"/>
      <c r="BF18" s="4"/>
      <c r="BG18" s="4"/>
      <c r="BI18" s="68"/>
      <c r="BK18" s="68"/>
      <c r="BL18" s="68"/>
      <c r="BM18" s="68"/>
      <c r="BN18" s="5"/>
      <c r="BO18" s="71"/>
      <c r="BP18" s="4"/>
      <c r="BQ18" s="5"/>
      <c r="BR18" s="68"/>
      <c r="BS18" s="5"/>
      <c r="BV18" s="5"/>
      <c r="BW18" s="5"/>
      <c r="CD18" s="68"/>
      <c r="CE18" s="68"/>
      <c r="CF18" s="68"/>
      <c r="CG18" s="68"/>
      <c r="CH18" s="68"/>
      <c r="CM18" s="68"/>
      <c r="CN18" s="72"/>
      <c r="CO18" s="68"/>
      <c r="CP18" s="68"/>
      <c r="CQ18" s="71"/>
      <c r="CR18" s="72"/>
      <c r="CS18" s="71"/>
      <c r="CT18" s="68"/>
      <c r="CU18" s="71"/>
      <c r="CV18" s="68"/>
      <c r="DN18">
        <v>4.0431211577118119E-2</v>
      </c>
      <c r="DO18">
        <v>-6.9592652210823696</v>
      </c>
      <c r="DP18">
        <f t="shared" si="17"/>
        <v>4.0431211577118118</v>
      </c>
      <c r="DQ18">
        <v>-3.9900474827002798E-2</v>
      </c>
      <c r="DR18">
        <v>0</v>
      </c>
    </row>
    <row r="19" spans="1:122" customFormat="1">
      <c r="A19" s="46">
        <f t="shared" si="15"/>
        <v>1855</v>
      </c>
      <c r="B19" s="62">
        <f>'Wage incomes'!B19+Salaries!J19+Rent!J19+'Profits and self-employed'!AY19-'Profits and self-employed'!BK19+E19+F19</f>
        <v>668.55606262697324</v>
      </c>
      <c r="C19" s="66">
        <f>'Wage incomes'!B19</f>
        <v>302.98290467505063</v>
      </c>
      <c r="D19" s="66">
        <f>Salaries!J19</f>
        <v>56.90112612612613</v>
      </c>
      <c r="E19" s="66"/>
      <c r="F19" s="66"/>
      <c r="G19" s="66">
        <f>'Profits and self-employed'!BA19</f>
        <v>161.7602353921697</v>
      </c>
      <c r="H19" s="266">
        <f>'Profits and self-employed'!AZ19-I19</f>
        <v>53.911796433626819</v>
      </c>
      <c r="I19" s="266"/>
      <c r="J19" s="66">
        <f>Rent!J19</f>
        <v>93</v>
      </c>
      <c r="K19" s="66"/>
      <c r="L19" s="67">
        <f t="shared" si="0"/>
        <v>-5.6843418860808015E-14</v>
      </c>
      <c r="N19" s="51">
        <v>0.98853146853146845</v>
      </c>
      <c r="O19" s="52">
        <f t="shared" si="12"/>
        <v>1.4026160347011256</v>
      </c>
      <c r="P19" s="52">
        <f t="shared" si="16"/>
        <v>-1.4026160347011256</v>
      </c>
      <c r="Q19" s="118">
        <f t="shared" si="1"/>
        <v>32.84082764357138</v>
      </c>
      <c r="R19" s="159">
        <f t="shared" si="2"/>
        <v>3.4916724865678539</v>
      </c>
      <c r="S19" s="118">
        <f t="shared" si="3"/>
        <v>58.451678967406778</v>
      </c>
      <c r="T19" s="14"/>
      <c r="U19" s="155"/>
      <c r="V19" s="155"/>
      <c r="W19" s="156">
        <v>1.0592514400796289</v>
      </c>
      <c r="X19" s="155">
        <f t="shared" si="4"/>
        <v>91.506518492083259</v>
      </c>
      <c r="Y19" s="157">
        <v>1.5282707827784252</v>
      </c>
      <c r="Z19" s="157">
        <v>1.3702962109058063</v>
      </c>
      <c r="AA19" s="155">
        <f t="shared" si="5"/>
        <v>31.518047549009093</v>
      </c>
      <c r="AB19" s="155">
        <f t="shared" si="6"/>
        <v>35.742782295696621</v>
      </c>
      <c r="AC19" s="155">
        <f t="shared" si="7"/>
        <v>26.34736154474696</v>
      </c>
      <c r="AD19" s="155">
        <f t="shared" si="8"/>
        <v>28.703944875847942</v>
      </c>
      <c r="AE19" s="14"/>
      <c r="AF19" s="148">
        <f t="shared" si="9"/>
        <v>0.91751495074772882</v>
      </c>
      <c r="AG19" s="143"/>
      <c r="AH19" s="143">
        <v>32.700000000000003</v>
      </c>
      <c r="AI19" s="67">
        <v>629</v>
      </c>
      <c r="AJ19" s="63">
        <v>620</v>
      </c>
      <c r="AK19" s="67">
        <v>706.8</v>
      </c>
      <c r="AL19" s="67">
        <v>634.86457112908431</v>
      </c>
      <c r="AM19" s="143">
        <v>31.8</v>
      </c>
      <c r="AN19" s="143">
        <f t="shared" ref="AN19:AN50" si="18">100*(AJ19/N19)/($AJ$77/$N$77)</f>
        <v>31.053226071910093</v>
      </c>
      <c r="AO19" s="143">
        <v>32.700000000000003</v>
      </c>
      <c r="AP19" s="143">
        <f t="shared" ref="AP19:AP50" si="19">AVERAGE(AT19,AM19,AV19)</f>
        <v>32.65</v>
      </c>
      <c r="AQ19" s="143">
        <v>31.7</v>
      </c>
      <c r="AR19" s="63"/>
      <c r="AS19" s="151">
        <v>691.93921103051389</v>
      </c>
      <c r="AT19" s="151">
        <v>33.5</v>
      </c>
      <c r="AU19" s="104"/>
      <c r="AV19" s="104"/>
      <c r="AW19" s="143">
        <v>715</v>
      </c>
      <c r="AY19" s="145">
        <f>'Extended Productivity'!H30</f>
        <v>11926.120454194044</v>
      </c>
      <c r="AZ19" s="124">
        <f>'Extended Productivity'!I30</f>
        <v>3305.090404339308</v>
      </c>
      <c r="BA19" s="146">
        <f t="shared" ref="BA19:BA76" si="20">(AY19*AZ19)/($AY$77*$AZ$77)*100</f>
        <v>67.801762140219722</v>
      </c>
      <c r="BC19" s="115">
        <f t="shared" si="11"/>
        <v>48.436540005632594</v>
      </c>
      <c r="BD19" s="150">
        <f t="shared" si="14"/>
        <v>3.8802544876786094</v>
      </c>
      <c r="BE19" s="4"/>
      <c r="BF19" s="4"/>
      <c r="BG19" s="4"/>
      <c r="BH19" s="5"/>
      <c r="BI19" s="71"/>
      <c r="BJ19" s="5"/>
      <c r="BK19" s="71"/>
      <c r="BL19" s="71"/>
      <c r="BM19" s="71"/>
      <c r="BN19" s="5"/>
      <c r="BO19" s="71"/>
      <c r="BP19" s="4"/>
      <c r="BQ19" s="5"/>
      <c r="BR19" s="68"/>
      <c r="BS19" s="5"/>
      <c r="BT19" s="5"/>
      <c r="BU19" s="5"/>
      <c r="BV19" s="5"/>
      <c r="BW19" s="5"/>
      <c r="CD19" s="68"/>
      <c r="CE19" s="68"/>
      <c r="CF19" s="68"/>
      <c r="CG19" s="68"/>
      <c r="CH19" s="68"/>
      <c r="CM19" s="68"/>
      <c r="CN19" s="72"/>
      <c r="CO19" s="68"/>
      <c r="CP19" s="68"/>
      <c r="CQ19" s="71"/>
      <c r="CR19" s="72"/>
      <c r="CS19" s="71"/>
      <c r="CT19" s="68"/>
      <c r="CU19" s="71"/>
      <c r="CV19" s="68"/>
      <c r="DN19">
        <v>4.6485351019865213E-3</v>
      </c>
      <c r="DO19">
        <v>3.21884075616682</v>
      </c>
      <c r="DP19">
        <f t="shared" si="17"/>
        <v>0.46485351019865212</v>
      </c>
      <c r="DQ19">
        <v>2.19521310191295E-2</v>
      </c>
      <c r="DR19">
        <v>0</v>
      </c>
    </row>
    <row r="20" spans="1:122" customFormat="1">
      <c r="A20" s="46">
        <f t="shared" si="15"/>
        <v>1856</v>
      </c>
      <c r="B20" s="62">
        <f>'Wage incomes'!B20+Salaries!J20+Rent!J20+'Profits and self-employed'!AY20-'Profits and self-employed'!BK20+E20+F20</f>
        <v>699.5427334217851</v>
      </c>
      <c r="C20" s="66">
        <f>'Wage incomes'!B20</f>
        <v>311.97435122895399</v>
      </c>
      <c r="D20" s="66">
        <f>Salaries!J20</f>
        <v>59.539639639639638</v>
      </c>
      <c r="E20" s="66"/>
      <c r="F20" s="66"/>
      <c r="G20" s="66">
        <f>'Profits and self-employed'!BA20</f>
        <v>175.09725317303187</v>
      </c>
      <c r="H20" s="266">
        <f>'Profits and self-employed'!AZ20-I20</f>
        <v>58.931489380159633</v>
      </c>
      <c r="I20" s="266"/>
      <c r="J20" s="66">
        <f>Rent!J20</f>
        <v>94</v>
      </c>
      <c r="K20" s="66"/>
      <c r="L20" s="67">
        <f t="shared" si="0"/>
        <v>-2.8421709430404007E-14</v>
      </c>
      <c r="N20" s="51">
        <v>0.98536912751677852</v>
      </c>
      <c r="O20" s="52">
        <f t="shared" si="12"/>
        <v>-0.31990291815270666</v>
      </c>
      <c r="P20" s="52">
        <f t="shared" si="16"/>
        <v>0.31990291815270666</v>
      </c>
      <c r="Q20" s="118">
        <f t="shared" si="1"/>
        <v>34.473236551719104</v>
      </c>
      <c r="R20" s="159">
        <f t="shared" si="2"/>
        <v>3.540183270861847</v>
      </c>
      <c r="S20" s="118">
        <f t="shared" si="3"/>
        <v>61.357118576851697</v>
      </c>
      <c r="T20" s="14"/>
      <c r="U20" s="155"/>
      <c r="V20" s="155"/>
      <c r="W20" s="156">
        <v>1.0612792359884713</v>
      </c>
      <c r="X20" s="155">
        <f t="shared" si="4"/>
        <v>92.035370654483415</v>
      </c>
      <c r="Y20" s="157">
        <v>1.5251947597335851</v>
      </c>
      <c r="Z20" s="157">
        <v>1.3702962109058063</v>
      </c>
      <c r="AA20" s="155">
        <f t="shared" si="5"/>
        <v>32.915853475339624</v>
      </c>
      <c r="AB20" s="155">
        <f t="shared" si="6"/>
        <v>37.184508095960425</v>
      </c>
      <c r="AC20" s="155">
        <f t="shared" si="7"/>
        <v>27.624126566139047</v>
      </c>
      <c r="AD20" s="155">
        <f t="shared" si="8"/>
        <v>30.034333963765913</v>
      </c>
      <c r="AE20" s="14"/>
      <c r="AF20" s="148">
        <f t="shared" si="9"/>
        <v>0.9228176305320045</v>
      </c>
      <c r="AG20" s="143"/>
      <c r="AH20" s="143">
        <v>34</v>
      </c>
      <c r="AI20" s="67">
        <v>657</v>
      </c>
      <c r="AJ20" s="63">
        <v>648</v>
      </c>
      <c r="AK20" s="67">
        <v>734.1</v>
      </c>
      <c r="AL20" s="67">
        <v>681.2404084899573</v>
      </c>
      <c r="AM20" s="143">
        <v>33</v>
      </c>
      <c r="AN20" s="143">
        <f t="shared" si="18"/>
        <v>32.559789546901271</v>
      </c>
      <c r="AO20" s="143">
        <v>34</v>
      </c>
      <c r="AP20" s="143">
        <f t="shared" si="19"/>
        <v>34</v>
      </c>
      <c r="AQ20" s="143">
        <v>33.200000000000003</v>
      </c>
      <c r="AR20" s="63"/>
      <c r="AS20" s="151">
        <v>738.21780810280154</v>
      </c>
      <c r="AT20" s="151">
        <v>35</v>
      </c>
      <c r="AU20" s="104"/>
      <c r="AV20" s="104"/>
      <c r="AW20" s="143">
        <v>745</v>
      </c>
      <c r="AX20" s="32"/>
      <c r="AY20" s="145">
        <f>'Extended Productivity'!H31</f>
        <v>12054.157848815465</v>
      </c>
      <c r="AZ20" s="124">
        <f>'Extended Productivity'!I31</f>
        <v>3298.449087274741</v>
      </c>
      <c r="BA20" s="146">
        <f t="shared" si="20"/>
        <v>68.391968758076629</v>
      </c>
      <c r="BC20" s="115">
        <f t="shared" si="11"/>
        <v>50.405387032593723</v>
      </c>
      <c r="BD20" s="150">
        <f t="shared" si="14"/>
        <v>3.9200980549328035</v>
      </c>
      <c r="BE20" s="4"/>
      <c r="BF20" s="4"/>
      <c r="BG20" s="4"/>
      <c r="BH20" s="71"/>
      <c r="BI20" s="71"/>
      <c r="BJ20" s="5"/>
      <c r="BK20" s="71"/>
      <c r="BL20" s="71"/>
      <c r="BM20" s="71"/>
      <c r="BN20" s="5"/>
      <c r="BO20" s="71"/>
      <c r="BP20" s="4"/>
      <c r="BQ20" s="5"/>
      <c r="BR20" s="68"/>
      <c r="BS20" s="5"/>
      <c r="BT20" s="5"/>
      <c r="BU20" s="5"/>
      <c r="BV20" s="5"/>
      <c r="BW20" s="5"/>
      <c r="CD20" s="68"/>
      <c r="CE20" s="68"/>
      <c r="CF20" s="68"/>
      <c r="CG20" s="68"/>
      <c r="CH20" s="68"/>
      <c r="CM20" s="68"/>
      <c r="CN20" s="72"/>
      <c r="CO20" s="68"/>
      <c r="CP20" s="68"/>
      <c r="CQ20" s="71"/>
      <c r="CR20" s="72"/>
      <c r="CS20" s="71"/>
      <c r="CT20" s="68"/>
      <c r="CU20" s="71"/>
      <c r="CV20" s="68"/>
      <c r="DN20">
        <v>1.1117531403899447E-2</v>
      </c>
      <c r="DO20">
        <v>11.864392608064</v>
      </c>
      <c r="DP20">
        <f t="shared" si="17"/>
        <v>1.1117531403899448</v>
      </c>
      <c r="DQ20">
        <v>6.7702463862606699E-2</v>
      </c>
      <c r="DR20">
        <v>0</v>
      </c>
    </row>
    <row r="21" spans="1:122" customFormat="1">
      <c r="A21" s="46">
        <f t="shared" si="15"/>
        <v>1857</v>
      </c>
      <c r="B21" s="62">
        <f>'Wage incomes'!B21+Salaries!J21+Rent!J21+'Profits and self-employed'!AY21-'Profits and self-employed'!BK21+E21+F21</f>
        <v>702.9400728850859</v>
      </c>
      <c r="C21" s="66">
        <f>'Wage incomes'!B21</f>
        <v>311.52869232154359</v>
      </c>
      <c r="D21" s="66">
        <f>Salaries!J21</f>
        <v>61.331981981981983</v>
      </c>
      <c r="E21" s="66"/>
      <c r="F21" s="66"/>
      <c r="G21" s="66">
        <f>'Profits and self-employed'!BA21</f>
        <v>176.58747462069542</v>
      </c>
      <c r="H21" s="266">
        <f>'Profits and self-employed'!AZ21-I21</f>
        <v>56.491923960864881</v>
      </c>
      <c r="I21" s="266"/>
      <c r="J21" s="66">
        <f>Rent!J21</f>
        <v>97</v>
      </c>
      <c r="K21" s="66"/>
      <c r="L21" s="67">
        <f t="shared" si="0"/>
        <v>2.8421709430404007E-14</v>
      </c>
      <c r="N21" s="51">
        <v>0.98379814077025229</v>
      </c>
      <c r="O21" s="52">
        <f t="shared" si="12"/>
        <v>-0.15943129357880537</v>
      </c>
      <c r="P21" s="52">
        <f t="shared" si="16"/>
        <v>0.15943129357880537</v>
      </c>
      <c r="Q21" s="118">
        <f t="shared" si="1"/>
        <v>34.695972564501943</v>
      </c>
      <c r="R21" s="159">
        <f t="shared" si="2"/>
        <v>3.546623615793242</v>
      </c>
      <c r="S21" s="118">
        <f t="shared" si="3"/>
        <v>61.753554807234316</v>
      </c>
      <c r="T21" s="14"/>
      <c r="U21" s="155"/>
      <c r="V21" s="155"/>
      <c r="W21" s="156">
        <v>1.0460293131707452</v>
      </c>
      <c r="X21" s="155">
        <f t="shared" si="4"/>
        <v>89.034362479581347</v>
      </c>
      <c r="Y21" s="157">
        <v>1.6238838324222282</v>
      </c>
      <c r="Z21" s="157">
        <v>1.293559623095081</v>
      </c>
      <c r="AA21" s="155">
        <f t="shared" si="5"/>
        <v>33.557916189160558</v>
      </c>
      <c r="AB21" s="155">
        <f t="shared" si="6"/>
        <v>38.624529794471059</v>
      </c>
      <c r="AC21" s="155">
        <f t="shared" si="7"/>
        <v>26.071316030862796</v>
      </c>
      <c r="AD21" s="155">
        <f t="shared" si="8"/>
        <v>31.970546762356378</v>
      </c>
      <c r="AE21" s="14"/>
      <c r="AF21" s="148">
        <f t="shared" si="9"/>
        <v>0.89272720732322486</v>
      </c>
      <c r="AG21" s="143"/>
      <c r="AH21" s="143">
        <v>34.6</v>
      </c>
      <c r="AI21" s="67">
        <v>644</v>
      </c>
      <c r="AJ21" s="63">
        <v>634</v>
      </c>
      <c r="AK21" s="67">
        <v>740.8</v>
      </c>
      <c r="AL21" s="67">
        <v>666.7831084366934</v>
      </c>
      <c r="AM21" s="143">
        <v>33.6</v>
      </c>
      <c r="AN21" s="143">
        <f t="shared" si="18"/>
        <v>31.907207377070161</v>
      </c>
      <c r="AO21" s="143">
        <v>34.6</v>
      </c>
      <c r="AP21" s="143">
        <f t="shared" si="19"/>
        <v>34.6</v>
      </c>
      <c r="AQ21" s="143">
        <v>33.200000000000003</v>
      </c>
      <c r="AR21" s="63"/>
      <c r="AS21" s="151">
        <v>746.90577700212839</v>
      </c>
      <c r="AT21" s="151">
        <v>35.6</v>
      </c>
      <c r="AU21" s="104"/>
      <c r="AV21" s="104"/>
      <c r="AW21" s="143">
        <v>753</v>
      </c>
      <c r="AX21" s="32"/>
      <c r="AY21" s="145">
        <f>'Extended Productivity'!H32</f>
        <v>12083.192479337147</v>
      </c>
      <c r="AZ21" s="124">
        <f>'Extended Productivity'!I32</f>
        <v>3292.161069180308</v>
      </c>
      <c r="BA21" s="146">
        <f t="shared" si="20"/>
        <v>68.426009767693657</v>
      </c>
      <c r="BC21" s="115">
        <f t="shared" si="11"/>
        <v>50.705824703639436</v>
      </c>
      <c r="BD21" s="150">
        <f t="shared" si="14"/>
        <v>3.9260407896716454</v>
      </c>
      <c r="BE21" s="4"/>
      <c r="BF21" s="4"/>
      <c r="BG21" s="4"/>
      <c r="BH21" s="71"/>
      <c r="BI21" s="71"/>
      <c r="BJ21" s="5"/>
      <c r="BK21" s="71"/>
      <c r="BL21" s="71"/>
      <c r="BM21" s="71"/>
      <c r="BN21" s="5"/>
      <c r="BO21" s="71"/>
      <c r="BP21" s="4"/>
      <c r="BQ21" s="5"/>
      <c r="BR21" s="68"/>
      <c r="BS21" s="5"/>
      <c r="BT21" s="5"/>
      <c r="BU21" s="5"/>
      <c r="BV21" s="5"/>
      <c r="BW21" s="5"/>
      <c r="CD21" s="68"/>
      <c r="CE21" s="68"/>
      <c r="CF21" s="68"/>
      <c r="CG21" s="68"/>
      <c r="CH21" s="68"/>
      <c r="CM21" s="68"/>
      <c r="CN21" s="72"/>
      <c r="CO21" s="68"/>
      <c r="CP21" s="68"/>
      <c r="CQ21" s="71"/>
      <c r="CR21" s="72"/>
      <c r="CS21" s="71"/>
      <c r="CT21" s="68"/>
      <c r="CU21" s="71"/>
      <c r="CV21" s="68"/>
      <c r="DN21">
        <v>7.1290357350687712E-3</v>
      </c>
      <c r="DO21">
        <v>-4.0716560066595298</v>
      </c>
      <c r="DP21">
        <f t="shared" si="17"/>
        <v>0.71290357350687716</v>
      </c>
      <c r="DQ21">
        <v>-1.7168952900372601E-2</v>
      </c>
      <c r="DR21">
        <v>0</v>
      </c>
    </row>
    <row r="22" spans="1:122" customFormat="1">
      <c r="A22" s="46">
        <f t="shared" si="15"/>
        <v>1858</v>
      </c>
      <c r="B22" s="62">
        <f>'Wage incomes'!B22+Salaries!J22+Rent!J22+'Profits and self-employed'!AY22-'Profits and self-employed'!BK22+E22+F22</f>
        <v>703.67665887365933</v>
      </c>
      <c r="C22" s="66">
        <f>'Wage incomes'!B22</f>
        <v>302.1130009668164</v>
      </c>
      <c r="D22" s="66">
        <f>Salaries!J22</f>
        <v>63.970495495495491</v>
      </c>
      <c r="E22" s="66"/>
      <c r="F22" s="66"/>
      <c r="G22" s="66">
        <f>'Profits and self-employed'!BA22</f>
        <v>177.95401434729663</v>
      </c>
      <c r="H22" s="266">
        <f>'Profits and self-employed'!AZ22-I22</f>
        <v>60.639148064050858</v>
      </c>
      <c r="I22" s="266"/>
      <c r="J22" s="66">
        <f>Rent!J22</f>
        <v>99</v>
      </c>
      <c r="K22" s="66"/>
      <c r="L22" s="67">
        <f t="shared" si="0"/>
        <v>-2.8421709430404007E-14</v>
      </c>
      <c r="N22" s="51">
        <v>0.95168690958164648</v>
      </c>
      <c r="O22" s="52">
        <f t="shared" si="12"/>
        <v>-3.2640060859908431</v>
      </c>
      <c r="P22" s="52">
        <f t="shared" si="16"/>
        <v>3.2640060859908431</v>
      </c>
      <c r="Q22" s="118">
        <f t="shared" si="1"/>
        <v>35.904246019658501</v>
      </c>
      <c r="R22" s="159">
        <f t="shared" si="2"/>
        <v>3.5808555620285629</v>
      </c>
      <c r="S22" s="118">
        <f t="shared" si="3"/>
        <v>63.904097810357307</v>
      </c>
      <c r="T22" s="14"/>
      <c r="U22" s="155"/>
      <c r="V22" s="155"/>
      <c r="W22" s="156">
        <v>0.994570724483399</v>
      </c>
      <c r="X22" s="155">
        <f t="shared" si="4"/>
        <v>82.362975511668409</v>
      </c>
      <c r="Y22" s="157">
        <v>1.4172776179104183</v>
      </c>
      <c r="Z22" s="157">
        <v>1.1849006147550942</v>
      </c>
      <c r="AA22" s="155">
        <f t="shared" si="5"/>
        <v>35.331169408556185</v>
      </c>
      <c r="AB22" s="155">
        <f t="shared" si="6"/>
        <v>41.796861723962458</v>
      </c>
      <c r="AC22" s="155">
        <f t="shared" si="7"/>
        <v>29.903211112038353</v>
      </c>
      <c r="AD22" s="155">
        <f t="shared" si="8"/>
        <v>34.938916555894536</v>
      </c>
      <c r="AE22" s="14"/>
      <c r="AF22" s="148">
        <f t="shared" si="9"/>
        <v>0.82583473467589918</v>
      </c>
      <c r="AG22" s="143"/>
      <c r="AH22" s="143">
        <v>34.700000000000003</v>
      </c>
      <c r="AI22" s="67">
        <v>635</v>
      </c>
      <c r="AJ22" s="63">
        <v>626</v>
      </c>
      <c r="AK22" s="67">
        <v>705.2</v>
      </c>
      <c r="AL22" s="67">
        <v>605.76137014863173</v>
      </c>
      <c r="AM22" s="143">
        <v>33.799999999999997</v>
      </c>
      <c r="AN22" s="143">
        <f t="shared" si="18"/>
        <v>32.567601260135135</v>
      </c>
      <c r="AO22" s="143">
        <v>34.700000000000003</v>
      </c>
      <c r="AP22" s="143">
        <f t="shared" si="19"/>
        <v>34.65</v>
      </c>
      <c r="AQ22" s="143">
        <v>33.299999999999997</v>
      </c>
      <c r="AR22" s="63"/>
      <c r="AS22" s="151">
        <v>733.51403702626317</v>
      </c>
      <c r="AT22" s="151">
        <v>35.5</v>
      </c>
      <c r="AU22" s="104"/>
      <c r="AV22" s="104"/>
      <c r="AW22" s="143">
        <v>741</v>
      </c>
      <c r="AX22" s="32"/>
      <c r="AY22" s="145">
        <f>'Extended Productivity'!H33</f>
        <v>12008.33493663254</v>
      </c>
      <c r="AZ22" s="124">
        <f>'Extended Productivity'!I33</f>
        <v>3285.873051085875</v>
      </c>
      <c r="BA22" s="146">
        <f t="shared" si="20"/>
        <v>67.872214564633538</v>
      </c>
      <c r="BC22" s="115">
        <f t="shared" si="11"/>
        <v>52.899770915044343</v>
      </c>
      <c r="BD22" s="150">
        <f t="shared" si="14"/>
        <v>3.9683990083264145</v>
      </c>
      <c r="BE22" s="4"/>
      <c r="BF22" s="4"/>
      <c r="BG22" s="4"/>
      <c r="BH22" s="71"/>
      <c r="BI22" s="71"/>
      <c r="BJ22" s="5"/>
      <c r="BK22" s="71"/>
      <c r="BL22" s="71"/>
      <c r="BM22" s="71"/>
      <c r="BN22" s="5"/>
      <c r="BO22" s="71"/>
      <c r="BP22" s="4"/>
      <c r="BQ22" s="5"/>
      <c r="BR22" s="68"/>
      <c r="BS22" s="5"/>
      <c r="BT22" s="5"/>
      <c r="BU22" s="5"/>
      <c r="BV22" s="5"/>
      <c r="BW22" s="5"/>
      <c r="CD22" s="68"/>
      <c r="CE22" s="68"/>
      <c r="CF22" s="68"/>
      <c r="CG22" s="68"/>
      <c r="CH22" s="68"/>
      <c r="CM22" s="68"/>
      <c r="CN22" s="72"/>
      <c r="CO22" s="68"/>
      <c r="CP22" s="68"/>
      <c r="CQ22" s="71"/>
      <c r="CR22" s="72"/>
      <c r="CS22" s="71"/>
      <c r="CT22" s="68"/>
      <c r="CU22" s="71"/>
      <c r="CV22" s="68"/>
      <c r="DN22">
        <v>-3.9765123781858668E-2</v>
      </c>
      <c r="DO22">
        <v>1.3430046446463</v>
      </c>
      <c r="DP22">
        <f t="shared" si="17"/>
        <v>-3.9765123781858667</v>
      </c>
      <c r="DQ22">
        <v>1.2030342919302E-2</v>
      </c>
      <c r="DR22">
        <v>0</v>
      </c>
    </row>
    <row r="23" spans="1:122" customFormat="1">
      <c r="A23" s="46">
        <f t="shared" si="15"/>
        <v>1859</v>
      </c>
      <c r="B23" s="62">
        <f>'Wage incomes'!B23+Salaries!J23+Rent!J23+'Profits and self-employed'!AY23-'Profits and self-employed'!BK23+E23+F23</f>
        <v>713.23322923858109</v>
      </c>
      <c r="C23" s="66">
        <f>'Wage incomes'!B23</f>
        <v>317.15072477241284</v>
      </c>
      <c r="D23" s="66">
        <f>Salaries!J23</f>
        <v>63.024324324324326</v>
      </c>
      <c r="E23" s="66"/>
      <c r="F23" s="66"/>
      <c r="G23" s="66">
        <f>'Profits and self-employed'!BA23</f>
        <v>171.50387889449607</v>
      </c>
      <c r="H23" s="266">
        <f>'Profits and self-employed'!AZ23-I23</f>
        <v>59.554301247347922</v>
      </c>
      <c r="I23" s="266"/>
      <c r="J23" s="66">
        <f>Rent!J23</f>
        <v>102</v>
      </c>
      <c r="K23" s="66"/>
      <c r="L23" s="67">
        <f t="shared" si="0"/>
        <v>-5.6843418860808015E-14</v>
      </c>
      <c r="N23" s="51">
        <v>0.96519546027742742</v>
      </c>
      <c r="O23" s="52">
        <f t="shared" si="12"/>
        <v>1.4194322271091551</v>
      </c>
      <c r="P23" s="52">
        <f t="shared" si="16"/>
        <v>-1.4194322271091551</v>
      </c>
      <c r="Q23" s="118">
        <f t="shared" si="1"/>
        <v>35.882530206415446</v>
      </c>
      <c r="R23" s="159">
        <f t="shared" si="2"/>
        <v>3.5802505532777293</v>
      </c>
      <c r="S23" s="118">
        <f t="shared" si="3"/>
        <v>63.865446965196647</v>
      </c>
      <c r="T23" s="14"/>
      <c r="U23" s="155"/>
      <c r="V23" s="155"/>
      <c r="W23" s="156">
        <v>1.0262025500071599</v>
      </c>
      <c r="X23" s="155">
        <f t="shared" si="4"/>
        <v>87.761518219154311</v>
      </c>
      <c r="Y23" s="157">
        <v>1.4593165995232422</v>
      </c>
      <c r="Z23" s="157">
        <v>1.1635724036895025</v>
      </c>
      <c r="AA23" s="155">
        <f t="shared" si="5"/>
        <v>34.707155142550128</v>
      </c>
      <c r="AB23" s="155">
        <f t="shared" si="6"/>
        <v>39.758500601648088</v>
      </c>
      <c r="AC23" s="155">
        <f t="shared" si="7"/>
        <v>29.436193965700738</v>
      </c>
      <c r="AD23" s="155">
        <f t="shared" si="8"/>
        <v>36.062544690809972</v>
      </c>
      <c r="AE23" s="14"/>
      <c r="AF23" s="148">
        <f t="shared" si="9"/>
        <v>0.87996468878181333</v>
      </c>
      <c r="AG23" s="143"/>
      <c r="AH23" s="143">
        <v>35.6</v>
      </c>
      <c r="AI23" s="67">
        <v>660</v>
      </c>
      <c r="AJ23" s="63">
        <v>651</v>
      </c>
      <c r="AK23" s="67">
        <v>765.4</v>
      </c>
      <c r="AL23" s="67">
        <v>672.44526972586311</v>
      </c>
      <c r="AM23" s="143">
        <v>34.5</v>
      </c>
      <c r="AN23" s="143">
        <f t="shared" si="18"/>
        <v>33.394216049064042</v>
      </c>
      <c r="AO23" s="143">
        <v>35.6</v>
      </c>
      <c r="AP23" s="143">
        <f t="shared" si="19"/>
        <v>35.549999999999997</v>
      </c>
      <c r="AQ23" s="143">
        <v>34.700000000000003</v>
      </c>
      <c r="AR23" s="63"/>
      <c r="AS23" s="151">
        <v>764.17301546130045</v>
      </c>
      <c r="AT23" s="151">
        <v>36.6</v>
      </c>
      <c r="AU23" s="104"/>
      <c r="AV23" s="104"/>
      <c r="AW23" s="143">
        <v>793</v>
      </c>
      <c r="AX23" s="32"/>
      <c r="AY23" s="145">
        <f>'Extended Productivity'!H34</f>
        <v>12400.773900576081</v>
      </c>
      <c r="AZ23" s="124">
        <f>'Extended Productivity'!I34</f>
        <v>3279.5850329914419</v>
      </c>
      <c r="BA23" s="146">
        <f t="shared" si="20"/>
        <v>69.956187232513344</v>
      </c>
      <c r="BC23" s="115">
        <f t="shared" si="11"/>
        <v>51.292861469354669</v>
      </c>
      <c r="BD23" s="150">
        <f t="shared" si="14"/>
        <v>3.9375515898499378</v>
      </c>
      <c r="BE23" s="4"/>
      <c r="BF23" s="4"/>
      <c r="BG23" s="4"/>
      <c r="BH23" s="71"/>
      <c r="BI23" s="71"/>
      <c r="BJ23" s="5"/>
      <c r="BK23" s="71"/>
      <c r="BL23" s="71"/>
      <c r="BM23" s="71"/>
      <c r="BN23" s="5"/>
      <c r="BO23" s="71"/>
      <c r="BP23" s="4"/>
      <c r="BQ23" s="5"/>
      <c r="BR23" s="68"/>
      <c r="BS23" s="5"/>
      <c r="BT23" s="5"/>
      <c r="BU23" s="5"/>
      <c r="BV23" s="5"/>
      <c r="BW23" s="5"/>
      <c r="CD23" s="68"/>
      <c r="CE23" s="68"/>
      <c r="CF23" s="68"/>
      <c r="CG23" s="68"/>
      <c r="CH23" s="68"/>
      <c r="CM23" s="68"/>
      <c r="CN23" s="72"/>
      <c r="CO23" s="68"/>
      <c r="CP23" s="68"/>
      <c r="CQ23" s="71"/>
      <c r="CR23" s="72"/>
      <c r="CS23" s="71"/>
      <c r="CT23" s="68"/>
      <c r="CU23" s="71"/>
      <c r="CV23" s="68"/>
      <c r="DN23">
        <v>-1.7304072691566679E-2</v>
      </c>
      <c r="DO23">
        <v>-13.0185991453013</v>
      </c>
      <c r="DP23">
        <f t="shared" si="17"/>
        <v>-1.7304072691566679</v>
      </c>
      <c r="DQ23">
        <v>-5.9295513480366303E-2</v>
      </c>
      <c r="DR23">
        <v>0</v>
      </c>
    </row>
    <row r="24" spans="1:122" customFormat="1">
      <c r="A24" s="46">
        <f t="shared" si="15"/>
        <v>1860</v>
      </c>
      <c r="B24" s="62">
        <f>'Wage incomes'!B24+Salaries!J24+Rent!J24+'Profits and self-employed'!AY24-'Profits and self-employed'!BK24+E24+F24</f>
        <v>741.47927832018729</v>
      </c>
      <c r="C24" s="66">
        <f>'Wage incomes'!B24</f>
        <v>330.40327832018727</v>
      </c>
      <c r="D24" s="66">
        <f>Salaries!J24</f>
        <v>64.816666666666663</v>
      </c>
      <c r="E24" s="66"/>
      <c r="F24" s="66"/>
      <c r="G24" s="66">
        <f>'Profits and self-employed'!BA24</f>
        <v>180.65374471740509</v>
      </c>
      <c r="H24" s="266">
        <f>'Profits and self-employed'!AZ24-I24</f>
        <v>63.605588615928269</v>
      </c>
      <c r="I24" s="266"/>
      <c r="J24" s="66">
        <f>Rent!J24</f>
        <v>102</v>
      </c>
      <c r="K24" s="66"/>
      <c r="L24" s="67">
        <f t="shared" si="0"/>
        <v>0</v>
      </c>
      <c r="N24" s="51">
        <v>0.9670902160101652</v>
      </c>
      <c r="O24" s="52">
        <f t="shared" si="12"/>
        <v>0.19630798223948887</v>
      </c>
      <c r="P24" s="52">
        <f t="shared" si="16"/>
        <v>-0.19630798223948887</v>
      </c>
      <c r="Q24" s="118">
        <f t="shared" si="1"/>
        <v>37.230493256122429</v>
      </c>
      <c r="R24" s="159">
        <f t="shared" si="2"/>
        <v>3.617128136685456</v>
      </c>
      <c r="S24" s="118">
        <f t="shared" si="3"/>
        <v>66.264616203454949</v>
      </c>
      <c r="T24" s="14"/>
      <c r="U24" s="155"/>
      <c r="V24" s="155"/>
      <c r="W24" s="156">
        <v>1.0290017513845291</v>
      </c>
      <c r="X24" s="155">
        <f t="shared" si="4"/>
        <v>90.217199542597911</v>
      </c>
      <c r="Y24" s="157">
        <v>1.5101991473899847</v>
      </c>
      <c r="Z24" s="157">
        <v>1.206624582626014</v>
      </c>
      <c r="AA24" s="155">
        <f t="shared" si="5"/>
        <v>35.983503244634505</v>
      </c>
      <c r="AB24" s="155">
        <f t="shared" si="6"/>
        <v>40.207977976636826</v>
      </c>
      <c r="AC24" s="155">
        <f t="shared" si="7"/>
        <v>29.570890818155025</v>
      </c>
      <c r="AD24" s="155">
        <f t="shared" si="8"/>
        <v>36.15306003115213</v>
      </c>
      <c r="AE24" s="14"/>
      <c r="AF24" s="148">
        <f t="shared" si="9"/>
        <v>0.90458724426376402</v>
      </c>
      <c r="AG24" s="143"/>
      <c r="AH24" s="143">
        <v>36.4</v>
      </c>
      <c r="AI24" s="67">
        <v>683</v>
      </c>
      <c r="AJ24" s="63">
        <v>674</v>
      </c>
      <c r="AK24" s="67">
        <v>761.1</v>
      </c>
      <c r="AL24" s="67">
        <v>705.9034238800831</v>
      </c>
      <c r="AM24" s="143">
        <v>35</v>
      </c>
      <c r="AN24" s="143">
        <f t="shared" si="18"/>
        <v>34.506303793810218</v>
      </c>
      <c r="AO24" s="143">
        <v>36.4</v>
      </c>
      <c r="AP24" s="143">
        <f t="shared" si="19"/>
        <v>36.4</v>
      </c>
      <c r="AQ24" s="143">
        <v>35.299999999999997</v>
      </c>
      <c r="AR24" s="63"/>
      <c r="AS24" s="151">
        <v>780.35969261827472</v>
      </c>
      <c r="AT24" s="151">
        <v>37.799999999999997</v>
      </c>
      <c r="AU24" s="104"/>
      <c r="AV24" s="104"/>
      <c r="AW24" s="143">
        <v>787</v>
      </c>
      <c r="AX24" s="32"/>
      <c r="AY24" s="145">
        <f>'Extended Productivity'!H35</f>
        <v>12538.141929725083</v>
      </c>
      <c r="AZ24" s="124">
        <f>'Extended Productivity'!I35</f>
        <v>3273.2970148970085</v>
      </c>
      <c r="BA24" s="146">
        <f t="shared" si="20"/>
        <v>70.595503911590001</v>
      </c>
      <c r="BC24" s="115">
        <f t="shared" si="11"/>
        <v>52.737768261769034</v>
      </c>
      <c r="BD24" s="150">
        <f t="shared" si="14"/>
        <v>3.965331864174074</v>
      </c>
      <c r="BE24" s="4"/>
      <c r="BF24" s="4"/>
      <c r="BG24" s="4"/>
      <c r="BH24" s="71"/>
      <c r="BI24" s="71"/>
      <c r="BJ24" s="5"/>
      <c r="BK24" s="71"/>
      <c r="BL24" s="71"/>
      <c r="BM24" s="71"/>
      <c r="BN24" s="5"/>
      <c r="BO24" s="71"/>
      <c r="BP24" s="4"/>
      <c r="BQ24" s="5"/>
      <c r="BR24" s="68"/>
      <c r="BS24" s="5"/>
      <c r="BT24" s="5"/>
      <c r="BU24" s="5"/>
      <c r="BV24" s="5"/>
      <c r="BW24" s="5"/>
      <c r="BX24" s="5"/>
      <c r="BY24" s="5"/>
      <c r="BZ24" s="5"/>
      <c r="CA24" s="5"/>
      <c r="CB24" s="5"/>
      <c r="CC24" s="4"/>
      <c r="CD24" s="4"/>
      <c r="CE24" s="4"/>
      <c r="CF24" s="4"/>
      <c r="CG24" s="4"/>
      <c r="CH24" s="71"/>
      <c r="CI24" s="5"/>
      <c r="CJ24" s="5"/>
      <c r="CK24" s="5"/>
      <c r="CL24" s="5"/>
      <c r="CM24" s="71"/>
      <c r="CN24" s="72"/>
      <c r="CO24" s="68"/>
      <c r="CP24" s="68"/>
      <c r="CQ24" s="71"/>
      <c r="CR24" s="72"/>
      <c r="CS24" s="5"/>
      <c r="CT24" s="68"/>
      <c r="CU24" s="71"/>
      <c r="CV24" s="68"/>
      <c r="DN24">
        <v>3.1968924580565515E-2</v>
      </c>
      <c r="DO24">
        <v>-8.2968711302318905</v>
      </c>
      <c r="DP24">
        <f t="shared" si="17"/>
        <v>3.1968924580565514</v>
      </c>
      <c r="DQ24">
        <v>-3.2760452424111103E-2</v>
      </c>
      <c r="DR24">
        <v>0</v>
      </c>
    </row>
    <row r="25" spans="1:122" customFormat="1">
      <c r="A25" s="46">
        <f t="shared" si="15"/>
        <v>1861</v>
      </c>
      <c r="B25" s="62">
        <f>'Wage incomes'!B25+Salaries!J25+Rent!J25+'Profits and self-employed'!AY25-'Profits and self-employed'!BK25+E25+F25</f>
        <v>779.00070586815696</v>
      </c>
      <c r="C25" s="66">
        <f>'Wage incomes'!B25</f>
        <v>334.35506734053337</v>
      </c>
      <c r="D25" s="66">
        <f>Salaries!J25</f>
        <v>66.417453572219557</v>
      </c>
      <c r="E25" s="66"/>
      <c r="F25" s="66"/>
      <c r="G25" s="66">
        <f>'Profits and self-employed'!BA25</f>
        <v>203.41504414773777</v>
      </c>
      <c r="H25" s="266">
        <f>'Profits and self-employed'!AZ25-I25</f>
        <v>68.81314080766623</v>
      </c>
      <c r="I25" s="266"/>
      <c r="J25" s="66">
        <f>Rent!J25</f>
        <v>106</v>
      </c>
      <c r="K25" s="66"/>
      <c r="L25" s="67">
        <f t="shared" si="0"/>
        <v>0</v>
      </c>
      <c r="N25" s="51">
        <v>1.0006097560975609</v>
      </c>
      <c r="O25" s="52">
        <f t="shared" si="12"/>
        <v>3.4660199775036631</v>
      </c>
      <c r="P25" s="52">
        <f t="shared" si="16"/>
        <v>-3.4660199775036631</v>
      </c>
      <c r="Q25" s="118">
        <f t="shared" si="1"/>
        <v>37.804184958939317</v>
      </c>
      <c r="R25" s="159">
        <f t="shared" si="2"/>
        <v>3.6324198096967408</v>
      </c>
      <c r="S25" s="118">
        <f t="shared" si="3"/>
        <v>67.285700190839833</v>
      </c>
      <c r="T25" s="14"/>
      <c r="U25" s="155"/>
      <c r="V25" s="155"/>
      <c r="W25" s="156">
        <v>1.0594622400115863</v>
      </c>
      <c r="X25" s="155">
        <f t="shared" si="4"/>
        <v>91.021535388043901</v>
      </c>
      <c r="Y25" s="157">
        <v>1.4859754659118629</v>
      </c>
      <c r="Z25" s="157">
        <v>1.2392034463569164</v>
      </c>
      <c r="AA25" s="155">
        <f t="shared" si="5"/>
        <v>36.717483338853754</v>
      </c>
      <c r="AB25" s="155">
        <f t="shared" si="6"/>
        <v>41.869353092894563</v>
      </c>
      <c r="AC25" s="155">
        <f t="shared" si="7"/>
        <v>31.573725000584098</v>
      </c>
      <c r="AD25" s="155">
        <f t="shared" si="8"/>
        <v>36.983963459153493</v>
      </c>
      <c r="AE25" s="14"/>
      <c r="AF25" s="148">
        <f t="shared" si="9"/>
        <v>0.91265213598710992</v>
      </c>
      <c r="AG25" s="143"/>
      <c r="AH25" s="143">
        <v>37.4</v>
      </c>
      <c r="AI25" s="67">
        <v>716</v>
      </c>
      <c r="AJ25" s="63">
        <v>708</v>
      </c>
      <c r="AK25" s="67">
        <v>820.5</v>
      </c>
      <c r="AL25" s="67">
        <v>710.53698806399723</v>
      </c>
      <c r="AM25" s="143">
        <v>36.700000000000003</v>
      </c>
      <c r="AN25" s="143">
        <f t="shared" si="18"/>
        <v>35.032736235829702</v>
      </c>
      <c r="AO25" s="143">
        <v>37.4</v>
      </c>
      <c r="AP25" s="143">
        <f t="shared" si="19"/>
        <v>37.400000000000006</v>
      </c>
      <c r="AQ25" s="143">
        <v>36.1</v>
      </c>
      <c r="AR25" s="63"/>
      <c r="AS25" s="151">
        <v>778.54087011530612</v>
      </c>
      <c r="AT25" s="151">
        <v>38.1</v>
      </c>
      <c r="AU25" s="104"/>
      <c r="AV25" s="104"/>
      <c r="AW25" s="143">
        <v>820</v>
      </c>
      <c r="AX25" s="32"/>
      <c r="AY25" s="145">
        <f>'Extended Productivity'!H36</f>
        <v>12519.013809115151</v>
      </c>
      <c r="AZ25" s="124">
        <f>'Extended Productivity'!I36</f>
        <v>3261.9569468056907</v>
      </c>
      <c r="BA25" s="146">
        <f t="shared" si="20"/>
        <v>70.243604603152207</v>
      </c>
      <c r="BC25" s="115">
        <f t="shared" si="11"/>
        <v>53.818685946596254</v>
      </c>
      <c r="BD25" s="150">
        <f t="shared" si="14"/>
        <v>3.9856207292927066</v>
      </c>
      <c r="BE25" s="4"/>
      <c r="BF25" s="4"/>
      <c r="BG25" s="4"/>
      <c r="BH25" s="71"/>
      <c r="BI25" s="71"/>
      <c r="BJ25" s="5"/>
      <c r="BK25" s="71"/>
      <c r="BL25" s="71"/>
      <c r="BM25" s="71"/>
      <c r="BN25" s="5"/>
      <c r="BO25" s="71"/>
      <c r="BP25" s="4"/>
      <c r="BQ25" s="5"/>
      <c r="BR25" s="68"/>
      <c r="BS25" s="5"/>
      <c r="BT25" s="5"/>
      <c r="BU25" s="5"/>
      <c r="BV25" s="5"/>
      <c r="BW25" s="5"/>
      <c r="BX25" s="5"/>
      <c r="BY25" s="5"/>
      <c r="BZ25" s="5"/>
      <c r="CA25" s="5"/>
      <c r="CB25" s="5"/>
      <c r="CC25" s="4"/>
      <c r="CD25" s="4"/>
      <c r="CE25" s="4"/>
      <c r="CF25" s="4"/>
      <c r="CG25" s="4"/>
      <c r="CH25" s="71"/>
      <c r="CI25" s="5"/>
      <c r="CJ25" s="5"/>
      <c r="CK25" s="5"/>
      <c r="CL25" s="5"/>
      <c r="CM25" s="71"/>
      <c r="CN25" s="72"/>
      <c r="CO25" s="68"/>
      <c r="CP25" s="68"/>
      <c r="CQ25" s="71"/>
      <c r="CR25" s="72"/>
      <c r="CS25" s="71"/>
      <c r="CT25" s="68"/>
      <c r="CU25" s="71"/>
      <c r="CV25" s="68"/>
      <c r="DN25">
        <v>1.4058383580871045E-2</v>
      </c>
      <c r="DO25">
        <v>-1.70202907242193</v>
      </c>
      <c r="DP25">
        <f t="shared" si="17"/>
        <v>1.4058383580871046</v>
      </c>
      <c r="DQ25">
        <v>-8.1929679857228801E-4</v>
      </c>
      <c r="DR25">
        <v>0</v>
      </c>
    </row>
    <row r="26" spans="1:122" customFormat="1">
      <c r="A26" s="46">
        <f t="shared" si="15"/>
        <v>1862</v>
      </c>
      <c r="B26" s="62">
        <f>'Wage incomes'!B26+Salaries!J26+Rent!J26+'Profits and self-employed'!AY26-'Profits and self-employed'!BK26+E26+F26</f>
        <v>801.97937394438952</v>
      </c>
      <c r="C26" s="66">
        <f>'Wage incomes'!B26</f>
        <v>334.9474404625301</v>
      </c>
      <c r="D26" s="66">
        <f>Salaries!J26</f>
        <v>68.230391462192927</v>
      </c>
      <c r="E26" s="66"/>
      <c r="F26" s="66"/>
      <c r="G26" s="66">
        <f>'Profits and self-employed'!BA26</f>
        <v>216.59533301066332</v>
      </c>
      <c r="H26" s="266">
        <f>'Profits and self-employed'!AZ26-I26</f>
        <v>74.206209009003175</v>
      </c>
      <c r="I26" s="266"/>
      <c r="J26" s="66">
        <f>Rent!J26</f>
        <v>108</v>
      </c>
      <c r="K26" s="66"/>
      <c r="L26" s="67">
        <f t="shared" si="0"/>
        <v>0</v>
      </c>
      <c r="N26" s="51">
        <v>1.0068126520681266</v>
      </c>
      <c r="O26" s="52">
        <f t="shared" si="12"/>
        <v>0.61991160217721131</v>
      </c>
      <c r="P26" s="52">
        <f t="shared" si="16"/>
        <v>-0.61991160217721131</v>
      </c>
      <c r="Q26" s="118">
        <f t="shared" si="1"/>
        <v>38.679539549794896</v>
      </c>
      <c r="R26" s="159">
        <f t="shared" si="2"/>
        <v>3.6553107664241384</v>
      </c>
      <c r="S26" s="118">
        <f t="shared" si="3"/>
        <v>68.843698243832009</v>
      </c>
      <c r="T26" s="14"/>
      <c r="U26" s="155"/>
      <c r="V26" s="155"/>
      <c r="W26" s="156">
        <v>1.0688367890617549</v>
      </c>
      <c r="X26" s="155">
        <f t="shared" si="4"/>
        <v>92.731339913523357</v>
      </c>
      <c r="Y26" s="157">
        <v>1.5613380305104636</v>
      </c>
      <c r="Z26" s="157">
        <v>1.2069841567516364</v>
      </c>
      <c r="AA26" s="155">
        <f t="shared" si="5"/>
        <v>37.469020767437776</v>
      </c>
      <c r="AB26" s="155">
        <f t="shared" si="6"/>
        <v>42.309629318726152</v>
      </c>
      <c r="AC26" s="155">
        <f t="shared" si="7"/>
        <v>30.936121914724261</v>
      </c>
      <c r="AD26" s="155">
        <f t="shared" si="8"/>
        <v>39.09127558510081</v>
      </c>
      <c r="AE26" s="14"/>
      <c r="AF26" s="148">
        <f t="shared" si="9"/>
        <v>0.92979595525632674</v>
      </c>
      <c r="AG26" s="143"/>
      <c r="AH26" s="143">
        <v>37.700000000000003</v>
      </c>
      <c r="AI26" s="67">
        <v>735</v>
      </c>
      <c r="AJ26" s="63">
        <v>726</v>
      </c>
      <c r="AK26" s="67">
        <v>827.6</v>
      </c>
      <c r="AL26" s="67">
        <v>694.88000347403704</v>
      </c>
      <c r="AM26" s="143">
        <v>36.700000000000003</v>
      </c>
      <c r="AN26" s="143">
        <f t="shared" si="18"/>
        <v>35.702077699608189</v>
      </c>
      <c r="AO26" s="143">
        <v>37.700000000000003</v>
      </c>
      <c r="AP26" s="143">
        <f t="shared" si="19"/>
        <v>37.700000000000003</v>
      </c>
      <c r="AQ26" s="143">
        <v>36.5</v>
      </c>
      <c r="AR26" s="63"/>
      <c r="AS26" s="151">
        <v>747.34676952049347</v>
      </c>
      <c r="AT26" s="151">
        <v>38.700000000000003</v>
      </c>
      <c r="AU26" s="104"/>
      <c r="AV26" s="104"/>
      <c r="AW26" s="143">
        <v>822</v>
      </c>
      <c r="AX26" s="32"/>
      <c r="AY26" s="145">
        <f>'Extended Productivity'!H37</f>
        <v>12461.243338858232</v>
      </c>
      <c r="AZ26" s="124">
        <f>'Extended Productivity'!I37</f>
        <v>3248.1274616565001</v>
      </c>
      <c r="BA26" s="146">
        <f t="shared" si="20"/>
        <v>69.623024666795985</v>
      </c>
      <c r="BC26" s="115">
        <f t="shared" si="11"/>
        <v>55.555672473163334</v>
      </c>
      <c r="BD26" s="150">
        <f t="shared" si="14"/>
        <v>4.0173856256006975</v>
      </c>
      <c r="BE26" s="4"/>
      <c r="BF26" s="4"/>
      <c r="BG26" s="4"/>
      <c r="BH26" s="71"/>
      <c r="BI26" s="71"/>
      <c r="BJ26" s="5"/>
      <c r="BK26" s="71"/>
      <c r="BL26" s="71"/>
      <c r="BM26" s="71"/>
      <c r="BN26" s="5"/>
      <c r="BO26" s="71"/>
      <c r="BP26" s="4"/>
      <c r="BQ26" s="5"/>
      <c r="BR26" s="68"/>
      <c r="BS26" s="5"/>
      <c r="BT26" s="5"/>
      <c r="BU26" s="5"/>
      <c r="BV26" s="5"/>
      <c r="BW26" s="5"/>
      <c r="BX26" s="5"/>
      <c r="BY26" s="5"/>
      <c r="BZ26" s="5"/>
      <c r="CA26" s="5"/>
      <c r="CB26" s="5"/>
      <c r="CC26" s="4"/>
      <c r="CD26" s="4"/>
      <c r="CE26" s="4"/>
      <c r="CF26" s="4"/>
      <c r="CG26" s="4"/>
      <c r="CH26" s="71"/>
      <c r="CI26" s="5"/>
      <c r="CJ26" s="5"/>
      <c r="CK26" s="5"/>
      <c r="CL26" s="5"/>
      <c r="CM26" s="71"/>
      <c r="CN26" s="72"/>
      <c r="CO26" s="68"/>
      <c r="CP26" s="68"/>
      <c r="CQ26" s="71"/>
      <c r="CR26" s="72"/>
      <c r="CS26" s="71"/>
      <c r="CT26" s="68"/>
      <c r="CU26" s="71"/>
      <c r="CV26" s="68"/>
      <c r="DN26">
        <v>-2.6513761511117801E-2</v>
      </c>
      <c r="DO26">
        <v>4.9386779771542697</v>
      </c>
      <c r="DP26">
        <f t="shared" si="17"/>
        <v>-2.6513761511117799</v>
      </c>
      <c r="DQ26">
        <v>2.7500715617822601E-2</v>
      </c>
      <c r="DR26">
        <v>0</v>
      </c>
    </row>
    <row r="27" spans="1:122" customFormat="1">
      <c r="A27" s="46">
        <f t="shared" si="15"/>
        <v>1863</v>
      </c>
      <c r="B27" s="62">
        <f>'Wage incomes'!B27+Salaries!J27+Rent!J27+'Profits and self-employed'!AY27-'Profits and self-employed'!BK27+E27+F27</f>
        <v>827.31017205321632</v>
      </c>
      <c r="C27" s="66">
        <f>'Wage incomes'!B27</f>
        <v>340.29153367111866</v>
      </c>
      <c r="D27" s="66">
        <f>Salaries!J27</f>
        <v>69.955691023203812</v>
      </c>
      <c r="E27" s="66"/>
      <c r="F27" s="66"/>
      <c r="G27" s="66">
        <f>'Profits and self-employed'!BA27</f>
        <v>229.78696026602802</v>
      </c>
      <c r="H27" s="266">
        <f>'Profits and self-employed'!AZ27-I27</f>
        <v>78.275987092865762</v>
      </c>
      <c r="I27" s="266"/>
      <c r="J27" s="66">
        <f>Rent!J27</f>
        <v>109</v>
      </c>
      <c r="K27" s="66"/>
      <c r="L27" s="67">
        <f t="shared" si="0"/>
        <v>5.6843418860808015E-14</v>
      </c>
      <c r="N27" s="51">
        <v>1.024390243902439</v>
      </c>
      <c r="O27" s="52">
        <f t="shared" si="12"/>
        <v>1.7458652111895532</v>
      </c>
      <c r="P27" s="52">
        <f t="shared" si="16"/>
        <v>-1.7458652111895532</v>
      </c>
      <c r="Q27" s="118">
        <f t="shared" si="1"/>
        <v>39.21657770363236</v>
      </c>
      <c r="R27" s="159">
        <f t="shared" si="2"/>
        <v>3.6690995580020265</v>
      </c>
      <c r="S27" s="118">
        <f t="shared" si="3"/>
        <v>69.799544488087705</v>
      </c>
      <c r="T27" s="14"/>
      <c r="U27" s="155"/>
      <c r="V27" s="155"/>
      <c r="W27" s="156">
        <v>1.1075527617602674</v>
      </c>
      <c r="X27" s="155">
        <f t="shared" si="4"/>
        <v>100.4451558697876</v>
      </c>
      <c r="Y27" s="157">
        <v>1.5960714573917913</v>
      </c>
      <c r="Z27" s="157">
        <v>1.1635327271085774</v>
      </c>
      <c r="AA27" s="155">
        <f t="shared" si="5"/>
        <v>37.301343804233554</v>
      </c>
      <c r="AB27" s="155">
        <f t="shared" si="6"/>
        <v>40.294143043444549</v>
      </c>
      <c r="AC27" s="155">
        <f t="shared" si="7"/>
        <v>31.218759563380207</v>
      </c>
      <c r="AD27" s="155">
        <f t="shared" si="8"/>
        <v>41.831936879977178</v>
      </c>
      <c r="AE27" s="14"/>
      <c r="AF27" s="148">
        <f t="shared" si="9"/>
        <v>1.0071406251641994</v>
      </c>
      <c r="AG27" s="143"/>
      <c r="AH27" s="143">
        <v>38</v>
      </c>
      <c r="AI27" s="67">
        <v>766</v>
      </c>
      <c r="AJ27" s="63">
        <v>757</v>
      </c>
      <c r="AK27" s="67">
        <v>882</v>
      </c>
      <c r="AL27" s="67">
        <v>825.66927288241266</v>
      </c>
      <c r="AM27" s="143">
        <v>37.1</v>
      </c>
      <c r="AN27" s="143">
        <f t="shared" si="18"/>
        <v>36.587773375192008</v>
      </c>
      <c r="AO27" s="143">
        <v>38</v>
      </c>
      <c r="AP27" s="143">
        <f t="shared" si="19"/>
        <v>38</v>
      </c>
      <c r="AQ27" s="143">
        <v>37.4</v>
      </c>
      <c r="AR27" s="143"/>
      <c r="AS27" s="151">
        <v>819.81527926926731</v>
      </c>
      <c r="AT27" s="151">
        <v>38.9</v>
      </c>
      <c r="AU27" s="104"/>
      <c r="AV27" s="104"/>
      <c r="AW27" s="143">
        <v>861</v>
      </c>
      <c r="AX27" s="32"/>
      <c r="AY27" s="145">
        <f>'Extended Productivity'!H38</f>
        <v>12640.411803634586</v>
      </c>
      <c r="AZ27" s="124">
        <f>'Extended Productivity'!I38</f>
        <v>3248.1274616565001</v>
      </c>
      <c r="BA27" s="146">
        <f t="shared" si="20"/>
        <v>70.624068471448865</v>
      </c>
      <c r="BC27" s="115">
        <f t="shared" si="11"/>
        <v>55.528630044141984</v>
      </c>
      <c r="BD27" s="150">
        <f t="shared" si="14"/>
        <v>4.0168987443952933</v>
      </c>
      <c r="BE27" s="4"/>
      <c r="BF27" s="4"/>
      <c r="BG27" s="4"/>
      <c r="BH27" s="71"/>
      <c r="BI27" s="71"/>
      <c r="BJ27" s="5"/>
      <c r="BK27" s="71"/>
      <c r="BL27" s="71"/>
      <c r="BM27" s="71"/>
      <c r="BN27" s="5"/>
      <c r="BO27" s="71"/>
      <c r="BP27" s="4"/>
      <c r="BQ27" s="5"/>
      <c r="BR27" s="68"/>
      <c r="BS27" s="5"/>
      <c r="BT27" s="5"/>
      <c r="BU27" s="5"/>
      <c r="BV27" s="5"/>
      <c r="BW27" s="5"/>
      <c r="BX27" s="5"/>
      <c r="BY27" s="5"/>
      <c r="BZ27" s="5"/>
      <c r="CA27" s="5"/>
      <c r="CB27" s="5"/>
      <c r="CC27" s="4"/>
      <c r="CD27" s="4"/>
      <c r="CE27" s="4"/>
      <c r="CF27" s="4"/>
      <c r="CG27" s="4"/>
      <c r="CH27" s="71"/>
      <c r="CI27" s="5"/>
      <c r="CJ27" s="5"/>
      <c r="CK27" s="5"/>
      <c r="CL27" s="5"/>
      <c r="CM27" s="71"/>
      <c r="CN27" s="72"/>
      <c r="CO27" s="68"/>
      <c r="CP27" s="68"/>
      <c r="CQ27" s="71"/>
      <c r="CR27" s="72"/>
      <c r="CS27" s="71"/>
      <c r="CT27" s="68"/>
      <c r="CU27" s="71"/>
      <c r="CV27" s="68"/>
      <c r="DN27">
        <v>-1.5392425471580115E-2</v>
      </c>
      <c r="DO27">
        <v>7.1150212582466796</v>
      </c>
      <c r="DP27">
        <f t="shared" si="17"/>
        <v>-1.5392425471580116</v>
      </c>
      <c r="DQ27">
        <v>3.52312210668825E-2</v>
      </c>
      <c r="DR27">
        <v>0</v>
      </c>
    </row>
    <row r="28" spans="1:122" customFormat="1">
      <c r="A28" s="46">
        <f t="shared" si="15"/>
        <v>1864</v>
      </c>
      <c r="B28" s="62">
        <f>'Wage incomes'!B28+Salaries!J28+Rent!J28+'Profits and self-employed'!AY28-'Profits and self-employed'!BK28+E28+F28</f>
        <v>856.16900647473631</v>
      </c>
      <c r="C28" s="66">
        <f>'Wage incomes'!B28</f>
        <v>352.78450307726337</v>
      </c>
      <c r="D28" s="66">
        <f>Salaries!J28</f>
        <v>72.193566594976573</v>
      </c>
      <c r="E28" s="66"/>
      <c r="F28" s="66"/>
      <c r="G28" s="66">
        <f>'Profits and self-employed'!BA28</f>
        <v>234.43100429101762</v>
      </c>
      <c r="H28" s="266">
        <f>'Profits and self-employed'!AZ28-I28</f>
        <v>84.759932511478809</v>
      </c>
      <c r="I28" s="266"/>
      <c r="J28" s="66">
        <f>Rent!J28</f>
        <v>112</v>
      </c>
      <c r="K28" s="66"/>
      <c r="L28" s="67">
        <f t="shared" si="0"/>
        <v>-5.6843418860808015E-14</v>
      </c>
      <c r="N28" s="51">
        <v>1.0681142857142858</v>
      </c>
      <c r="O28" s="52">
        <f t="shared" si="12"/>
        <v>4.2682993197279018</v>
      </c>
      <c r="P28" s="52">
        <f t="shared" si="16"/>
        <v>-4.2682993197279018</v>
      </c>
      <c r="Q28" s="118">
        <f t="shared" si="1"/>
        <v>38.923200168008883</v>
      </c>
      <c r="R28" s="159">
        <f t="shared" si="2"/>
        <v>3.6615904781926858</v>
      </c>
      <c r="S28" s="118">
        <f t="shared" si="3"/>
        <v>69.277377089792282</v>
      </c>
      <c r="T28" s="14"/>
      <c r="U28" s="155"/>
      <c r="V28" s="155"/>
      <c r="W28" s="156">
        <v>1.1586022672214131</v>
      </c>
      <c r="X28" s="155">
        <f t="shared" si="4"/>
        <v>105.34126552073126</v>
      </c>
      <c r="Y28" s="157">
        <v>1.617090948198203</v>
      </c>
      <c r="Z28" s="157">
        <v>1.1530609325646002</v>
      </c>
      <c r="AA28" s="155">
        <f t="shared" si="5"/>
        <v>36.901639875181374</v>
      </c>
      <c r="AB28" s="155">
        <f t="shared" si="6"/>
        <v>39.761570286932944</v>
      </c>
      <c r="AC28" s="155">
        <f t="shared" si="7"/>
        <v>31.887807971889146</v>
      </c>
      <c r="AD28" s="155">
        <f t="shared" si="8"/>
        <v>43.684307659999625</v>
      </c>
      <c r="AE28" s="14"/>
      <c r="AF28" s="148">
        <f t="shared" si="9"/>
        <v>1.0562327978232402</v>
      </c>
      <c r="AG28" s="143"/>
      <c r="AH28" s="143">
        <v>39</v>
      </c>
      <c r="AI28" s="67">
        <v>793</v>
      </c>
      <c r="AJ28" s="63">
        <v>783</v>
      </c>
      <c r="AK28" s="67">
        <v>934.6</v>
      </c>
      <c r="AL28" s="67">
        <v>891.81990377990201</v>
      </c>
      <c r="AM28" s="143">
        <v>37.6</v>
      </c>
      <c r="AN28" s="143">
        <f t="shared" si="18"/>
        <v>36.295231682481621</v>
      </c>
      <c r="AO28" s="143">
        <v>39</v>
      </c>
      <c r="AP28" s="143">
        <f t="shared" si="19"/>
        <v>38.950000000000003</v>
      </c>
      <c r="AQ28" s="143">
        <v>38</v>
      </c>
      <c r="AR28" s="143"/>
      <c r="AS28" s="151">
        <v>844.34028712025224</v>
      </c>
      <c r="AT28" s="151">
        <v>40.299999999999997</v>
      </c>
      <c r="AU28" s="104"/>
      <c r="AV28" s="104"/>
      <c r="AW28" s="143">
        <v>875</v>
      </c>
      <c r="AX28" s="32"/>
      <c r="AY28" s="145">
        <f>'Extended Productivity'!H39</f>
        <v>12903.502650599756</v>
      </c>
      <c r="AZ28" s="124">
        <f>'Extended Productivity'!I39</f>
        <v>3244.8083092530642</v>
      </c>
      <c r="BA28" s="146">
        <f t="shared" si="20"/>
        <v>72.020330047558375</v>
      </c>
      <c r="BC28" s="115">
        <f t="shared" si="11"/>
        <v>54.044740064792933</v>
      </c>
      <c r="BD28" s="150">
        <f t="shared" si="14"/>
        <v>3.9898122232496602</v>
      </c>
      <c r="BE28" s="4"/>
      <c r="BF28" s="4"/>
      <c r="BG28" s="4"/>
      <c r="BH28" s="71"/>
      <c r="BI28" s="71"/>
      <c r="BJ28" s="5"/>
      <c r="BK28" s="71"/>
      <c r="BL28" s="71"/>
      <c r="BM28" s="71"/>
      <c r="BN28" s="5"/>
      <c r="BO28" s="71"/>
      <c r="BP28" s="4"/>
      <c r="BQ28" s="5"/>
      <c r="BR28" s="68"/>
      <c r="BS28" s="5"/>
      <c r="BT28" s="5"/>
      <c r="BU28" s="5"/>
      <c r="BV28" s="5"/>
      <c r="BW28" s="5"/>
      <c r="BX28" s="5"/>
      <c r="BY28" s="5"/>
      <c r="BZ28" s="5"/>
      <c r="CA28" s="5"/>
      <c r="CB28" s="5"/>
      <c r="CC28" s="4"/>
      <c r="CD28" s="4"/>
      <c r="CE28" s="4"/>
      <c r="CF28" s="4"/>
      <c r="CG28" s="4"/>
      <c r="CH28" s="71"/>
      <c r="CI28" s="5"/>
      <c r="CJ28" s="5"/>
      <c r="CK28" s="5"/>
      <c r="CL28" s="5"/>
      <c r="CM28" s="71"/>
      <c r="CN28" s="72"/>
      <c r="CO28" s="68"/>
      <c r="CP28" s="68"/>
      <c r="CQ28" s="71"/>
      <c r="CR28" s="72"/>
      <c r="CS28" s="71"/>
      <c r="CT28" s="68"/>
      <c r="CU28" s="71"/>
      <c r="CV28" s="68"/>
      <c r="DN28">
        <v>1.8434197432160165E-2</v>
      </c>
      <c r="DO28">
        <v>17.267385230833899</v>
      </c>
      <c r="DP28">
        <f t="shared" si="17"/>
        <v>1.8434197432160164</v>
      </c>
      <c r="DQ28">
        <v>7.1587373429185405E-2</v>
      </c>
      <c r="DR28">
        <v>0</v>
      </c>
    </row>
    <row r="29" spans="1:122" customFormat="1">
      <c r="A29" s="46">
        <f t="shared" si="15"/>
        <v>1865</v>
      </c>
      <c r="B29" s="62">
        <f>'Wage incomes'!B29+Salaries!J29+Rent!J29+'Profits and self-employed'!AY29-'Profits and self-employed'!BK29+E29+F29</f>
        <v>877.80846926554261</v>
      </c>
      <c r="C29" s="66">
        <f>'Wage incomes'!B29</f>
        <v>365.70048618649878</v>
      </c>
      <c r="D29" s="66">
        <f>Salaries!J29</f>
        <v>75.244236233684404</v>
      </c>
      <c r="E29" s="66"/>
      <c r="F29" s="66"/>
      <c r="G29" s="66">
        <f>'Profits and self-employed'!BA29</f>
        <v>237.20422529959308</v>
      </c>
      <c r="H29" s="266">
        <f>'Profits and self-employed'!AZ29-I29</f>
        <v>84.659521545766324</v>
      </c>
      <c r="I29" s="266"/>
      <c r="J29" s="66">
        <f>Rent!J29</f>
        <v>115</v>
      </c>
      <c r="K29" s="66"/>
      <c r="L29" s="67">
        <f t="shared" si="0"/>
        <v>0</v>
      </c>
      <c r="N29" s="51">
        <v>1.0605005440696409</v>
      </c>
      <c r="O29" s="52">
        <f t="shared" si="12"/>
        <v>-0.71282087942053352</v>
      </c>
      <c r="P29" s="52">
        <f t="shared" si="16"/>
        <v>0.71282087942053352</v>
      </c>
      <c r="Q29" s="118">
        <f t="shared" si="1"/>
        <v>40.193482090108198</v>
      </c>
      <c r="R29" s="159">
        <f t="shared" si="2"/>
        <v>3.693704845417356</v>
      </c>
      <c r="S29" s="118">
        <f t="shared" si="3"/>
        <v>71.538285734193749</v>
      </c>
      <c r="T29" s="14"/>
      <c r="U29" s="155"/>
      <c r="V29" s="155"/>
      <c r="W29" s="156">
        <v>1.1321717970649527</v>
      </c>
      <c r="X29" s="155">
        <f t="shared" si="4"/>
        <v>99.726853054433818</v>
      </c>
      <c r="Y29" s="157">
        <v>1.5691562557494334</v>
      </c>
      <c r="Z29" s="157">
        <v>1.1634384809576814</v>
      </c>
      <c r="AA29" s="155">
        <f t="shared" si="5"/>
        <v>38.717559329430465</v>
      </c>
      <c r="AB29" s="155">
        <f t="shared" si="6"/>
        <v>43.06160457370499</v>
      </c>
      <c r="AC29" s="155">
        <f t="shared" si="7"/>
        <v>33.692495891514064</v>
      </c>
      <c r="AD29" s="155">
        <f t="shared" si="8"/>
        <v>44.388917621470277</v>
      </c>
      <c r="AE29" s="14"/>
      <c r="AF29" s="148">
        <f t="shared" si="9"/>
        <v>0.99993836697416372</v>
      </c>
      <c r="AG29" s="143"/>
      <c r="AH29" s="143">
        <v>40.200000000000003</v>
      </c>
      <c r="AI29" s="67">
        <v>822</v>
      </c>
      <c r="AJ29" s="63">
        <v>813</v>
      </c>
      <c r="AK29" s="67">
        <v>974.6</v>
      </c>
      <c r="AL29" s="67">
        <v>867.03427837584081</v>
      </c>
      <c r="AM29" s="143">
        <v>38.700000000000003</v>
      </c>
      <c r="AN29" s="143">
        <f t="shared" si="18"/>
        <v>37.956414836055856</v>
      </c>
      <c r="AO29" s="143">
        <v>40.200000000000003</v>
      </c>
      <c r="AP29" s="143">
        <f t="shared" si="19"/>
        <v>40.200000000000003</v>
      </c>
      <c r="AQ29" s="143">
        <v>39.700000000000003</v>
      </c>
      <c r="AR29" s="143"/>
      <c r="AS29" s="151">
        <v>867.08771961566617</v>
      </c>
      <c r="AT29" s="151">
        <v>41.7</v>
      </c>
      <c r="AU29" s="104"/>
      <c r="AV29" s="104"/>
      <c r="AW29" s="143">
        <v>919</v>
      </c>
      <c r="AX29" s="32"/>
      <c r="AY29" s="145">
        <f>'Extended Productivity'!H40</f>
        <v>13007.121280909845</v>
      </c>
      <c r="AZ29" s="124">
        <f>'Extended Productivity'!I40</f>
        <v>3241.4893678708108</v>
      </c>
      <c r="BA29" s="146">
        <f t="shared" si="20"/>
        <v>72.52441554444205</v>
      </c>
      <c r="BC29" s="115">
        <f t="shared" si="11"/>
        <v>55.420621853171824</v>
      </c>
      <c r="BD29" s="150">
        <f t="shared" si="14"/>
        <v>4.0149517601075679</v>
      </c>
      <c r="BE29" s="4"/>
      <c r="BF29" s="4"/>
      <c r="BG29" s="4"/>
      <c r="BH29" s="71"/>
      <c r="BI29" s="71"/>
      <c r="BJ29" s="5"/>
      <c r="BK29" s="71"/>
      <c r="BL29" s="71"/>
      <c r="BM29" s="71"/>
      <c r="BN29" s="5"/>
      <c r="BO29" s="71"/>
      <c r="BP29" s="4"/>
      <c r="BQ29" s="5"/>
      <c r="BR29" s="68"/>
      <c r="BS29" s="5"/>
      <c r="BT29" s="5"/>
      <c r="BU29" s="5"/>
      <c r="BV29" s="5"/>
      <c r="BW29" s="5"/>
      <c r="BX29" s="5"/>
      <c r="BY29" s="5"/>
      <c r="BZ29" s="5"/>
      <c r="CA29" s="5"/>
      <c r="CB29" s="5"/>
      <c r="CC29" s="4"/>
      <c r="CD29" s="4"/>
      <c r="CE29" s="4"/>
      <c r="CF29" s="4"/>
      <c r="CG29" s="4"/>
      <c r="CH29" s="71"/>
      <c r="CI29" s="5"/>
      <c r="CJ29" s="5"/>
      <c r="CK29" s="5"/>
      <c r="CL29" s="5"/>
      <c r="CM29" s="71"/>
      <c r="CN29" s="72"/>
      <c r="CO29" s="68"/>
      <c r="CP29" s="68"/>
      <c r="CQ29" s="71"/>
      <c r="CR29" s="72"/>
      <c r="CS29" s="71"/>
      <c r="CT29" s="68"/>
      <c r="CU29" s="71"/>
      <c r="CV29" s="68"/>
      <c r="DN29">
        <v>2.7683438910635367E-2</v>
      </c>
      <c r="DO29">
        <v>5.6650041423121102</v>
      </c>
      <c r="DP29">
        <f t="shared" si="17"/>
        <v>2.7683438910635365</v>
      </c>
      <c r="DQ29">
        <v>2.7982363908849402E-2</v>
      </c>
      <c r="DR29">
        <v>0</v>
      </c>
    </row>
    <row r="30" spans="1:122" customFormat="1">
      <c r="A30" s="46">
        <f t="shared" si="15"/>
        <v>1866</v>
      </c>
      <c r="B30" s="62">
        <f>'Wage incomes'!B30+Salaries!J30+Rent!J30+'Profits and self-employed'!AY30-'Profits and self-employed'!BK30+E30+F30</f>
        <v>899.71451084928538</v>
      </c>
      <c r="C30" s="66">
        <f>'Wage incomes'!B30</f>
        <v>380.1753567455367</v>
      </c>
      <c r="D30" s="66">
        <f>Salaries!J30</f>
        <v>76.207921776389</v>
      </c>
      <c r="E30" s="66"/>
      <c r="F30" s="66"/>
      <c r="G30" s="66">
        <f>'Profits and self-employed'!BA30</f>
        <v>242.22135577771112</v>
      </c>
      <c r="H30" s="266">
        <f>'Profits and self-employed'!AZ30-I30</f>
        <v>85.109876549648533</v>
      </c>
      <c r="I30" s="266"/>
      <c r="J30" s="66">
        <f>Rent!J30</f>
        <v>116</v>
      </c>
      <c r="K30" s="66"/>
      <c r="L30" s="67">
        <f t="shared" si="0"/>
        <v>-5.6843418860808015E-14</v>
      </c>
      <c r="N30" s="51">
        <v>1.1005399568034557</v>
      </c>
      <c r="O30" s="52">
        <f t="shared" si="12"/>
        <v>3.7755202444465255</v>
      </c>
      <c r="P30" s="52">
        <f t="shared" si="16"/>
        <v>-3.7755202444465255</v>
      </c>
      <c r="Q30" s="118">
        <f t="shared" si="1"/>
        <v>39.697729777967133</v>
      </c>
      <c r="R30" s="159">
        <f t="shared" si="2"/>
        <v>3.6812940016239755</v>
      </c>
      <c r="S30" s="118">
        <f t="shared" si="3"/>
        <v>70.655922009651889</v>
      </c>
      <c r="T30" s="14"/>
      <c r="U30" s="155"/>
      <c r="V30" s="155"/>
      <c r="W30" s="156">
        <v>1.159395478751428</v>
      </c>
      <c r="X30" s="155">
        <f t="shared" si="4"/>
        <v>99.731075845112201</v>
      </c>
      <c r="Y30" s="157">
        <v>1.5750519665853779</v>
      </c>
      <c r="Z30" s="157">
        <v>1.2390619822199307</v>
      </c>
      <c r="AA30" s="155">
        <f t="shared" si="5"/>
        <v>38.751958873759023</v>
      </c>
      <c r="AB30" s="155">
        <f t="shared" si="6"/>
        <v>44.134354358767112</v>
      </c>
      <c r="AC30" s="155">
        <f t="shared" si="7"/>
        <v>34.404040292679554</v>
      </c>
      <c r="AD30" s="155">
        <f t="shared" si="8"/>
        <v>42.7198683666455</v>
      </c>
      <c r="AE30" s="14"/>
      <c r="AF30" s="148">
        <f t="shared" si="9"/>
        <v>0.99998070793134519</v>
      </c>
      <c r="AG30" s="143"/>
      <c r="AH30" s="143">
        <v>40.799999999999997</v>
      </c>
      <c r="AI30" s="67">
        <v>841</v>
      </c>
      <c r="AJ30" s="63">
        <v>833</v>
      </c>
      <c r="AK30" s="67">
        <v>1019.1</v>
      </c>
      <c r="AL30" s="67">
        <v>896.97474663323953</v>
      </c>
      <c r="AM30" s="143">
        <v>38.6</v>
      </c>
      <c r="AN30" s="143">
        <f t="shared" si="18"/>
        <v>37.475265733948874</v>
      </c>
      <c r="AO30" s="143">
        <v>40.799999999999997</v>
      </c>
      <c r="AP30" s="143">
        <f t="shared" si="19"/>
        <v>40.75</v>
      </c>
      <c r="AQ30" s="143">
        <v>40</v>
      </c>
      <c r="AR30" s="143"/>
      <c r="AS30" s="151">
        <v>896.99205146547922</v>
      </c>
      <c r="AT30" s="151">
        <v>42.9</v>
      </c>
      <c r="AU30" s="104"/>
      <c r="AV30" s="104"/>
      <c r="AW30" s="143">
        <v>926</v>
      </c>
      <c r="AX30" s="32"/>
      <c r="AY30" s="145">
        <f>'Extended Productivity'!H41</f>
        <v>13040.840509579819</v>
      </c>
      <c r="AZ30" s="124">
        <f>'Extended Productivity'!I41</f>
        <v>3220.46849135812</v>
      </c>
      <c r="BA30" s="146">
        <f t="shared" si="20"/>
        <v>72.240889432113619</v>
      </c>
      <c r="BC30" s="115">
        <f t="shared" si="11"/>
        <v>54.951884023066988</v>
      </c>
      <c r="BD30" s="150">
        <f t="shared" si="14"/>
        <v>4.0064579663959412</v>
      </c>
      <c r="BE30" s="4"/>
      <c r="BF30" s="4"/>
      <c r="BG30" s="4"/>
      <c r="BH30" s="71"/>
      <c r="BI30" s="71"/>
      <c r="BJ30" s="5"/>
      <c r="BK30" s="71"/>
      <c r="BL30" s="71"/>
      <c r="BM30" s="71"/>
      <c r="BN30" s="5"/>
      <c r="BO30" s="71"/>
      <c r="BP30" s="4"/>
      <c r="BQ30" s="5"/>
      <c r="BR30" s="68"/>
      <c r="BS30" s="5"/>
      <c r="BT30" s="5"/>
      <c r="BU30" s="5"/>
      <c r="BV30" s="5"/>
      <c r="BW30" s="5"/>
      <c r="BX30" s="5"/>
      <c r="BY30" s="5"/>
      <c r="BZ30" s="5"/>
      <c r="CA30" s="5"/>
      <c r="CB30" s="5"/>
      <c r="CC30" s="4"/>
      <c r="CD30" s="4"/>
      <c r="CE30" s="4"/>
      <c r="CF30" s="4"/>
      <c r="CG30" s="4"/>
      <c r="CH30" s="71"/>
      <c r="CI30" s="5"/>
      <c r="CJ30" s="5"/>
      <c r="CK30" s="5"/>
      <c r="CL30" s="5"/>
      <c r="CM30" s="71"/>
      <c r="CN30" s="72"/>
      <c r="CO30" s="68"/>
      <c r="CP30" s="68"/>
      <c r="CQ30" s="71"/>
      <c r="CR30" s="72"/>
      <c r="CS30" s="71"/>
      <c r="CT30" s="68"/>
      <c r="CU30" s="71"/>
      <c r="CV30" s="68"/>
      <c r="DN30">
        <v>-6.398766274837782E-3</v>
      </c>
      <c r="DO30">
        <v>-3.59556161223093</v>
      </c>
      <c r="DP30">
        <f t="shared" si="17"/>
        <v>-0.63987662748377816</v>
      </c>
      <c r="DQ30">
        <v>-5.3686314720255901E-3</v>
      </c>
      <c r="DR30">
        <v>0</v>
      </c>
    </row>
    <row r="31" spans="1:122" customFormat="1">
      <c r="A31" s="46">
        <f t="shared" si="15"/>
        <v>1867</v>
      </c>
      <c r="B31" s="62">
        <f>'Wage incomes'!B31+Salaries!J31+Rent!J31+'Profits and self-employed'!AY31-'Profits and self-employed'!BK31+E31+F31</f>
        <v>883.33290898763585</v>
      </c>
      <c r="C31" s="66">
        <f>'Wage incomes'!B31</f>
        <v>378.70527028281151</v>
      </c>
      <c r="D31" s="66">
        <f>Salaries!J31</f>
        <v>76.784848906597617</v>
      </c>
      <c r="E31" s="66"/>
      <c r="F31" s="66"/>
      <c r="G31" s="66">
        <f>'Profits and self-employed'!BA31</f>
        <v>232.0205888187453</v>
      </c>
      <c r="H31" s="266">
        <f>'Profits and self-employed'!AZ31-I31</f>
        <v>78.822200979481465</v>
      </c>
      <c r="I31" s="266"/>
      <c r="J31" s="66">
        <f>Rent!J31</f>
        <v>117</v>
      </c>
      <c r="K31" s="66"/>
      <c r="L31" s="67">
        <f t="shared" si="0"/>
        <v>-5.6843418860808015E-14</v>
      </c>
      <c r="N31" s="51">
        <v>1.0896328293736501</v>
      </c>
      <c r="O31" s="52">
        <f t="shared" si="12"/>
        <v>-0.99107055244823528</v>
      </c>
      <c r="P31" s="52">
        <f t="shared" si="16"/>
        <v>0.99107055244823528</v>
      </c>
      <c r="Q31" s="118">
        <f t="shared" si="1"/>
        <v>39.365066745547985</v>
      </c>
      <c r="R31" s="159">
        <f t="shared" si="2"/>
        <v>3.6728787921906387</v>
      </c>
      <c r="S31" s="118">
        <f t="shared" si="3"/>
        <v>70.063832401365346</v>
      </c>
      <c r="T31" s="14"/>
      <c r="U31" s="155"/>
      <c r="V31" s="155"/>
      <c r="W31" s="156">
        <v>1.1407128749118318</v>
      </c>
      <c r="X31" s="155">
        <f t="shared" si="4"/>
        <v>97.493823629750082</v>
      </c>
      <c r="Y31" s="157">
        <v>1.5407030425846553</v>
      </c>
      <c r="Z31" s="157">
        <v>1.3146447631353464</v>
      </c>
      <c r="AA31" s="155">
        <f t="shared" si="5"/>
        <v>38.669504331113444</v>
      </c>
      <c r="AB31" s="155">
        <f t="shared" si="6"/>
        <v>44.32511427146013</v>
      </c>
      <c r="AC31" s="155">
        <f t="shared" si="7"/>
        <v>34.530675983688475</v>
      </c>
      <c r="AD31" s="155">
        <f t="shared" si="8"/>
        <v>39.530672944179372</v>
      </c>
      <c r="AE31" s="14"/>
      <c r="AF31" s="148">
        <f t="shared" si="9"/>
        <v>0.97754829120284947</v>
      </c>
      <c r="AG31" s="143"/>
      <c r="AH31" s="143">
        <v>40.4</v>
      </c>
      <c r="AI31" s="67">
        <v>827</v>
      </c>
      <c r="AJ31" s="63">
        <v>819</v>
      </c>
      <c r="AK31" s="67">
        <v>1009</v>
      </c>
      <c r="AL31" s="67">
        <v>883.10331127359063</v>
      </c>
      <c r="AM31" s="143">
        <v>39</v>
      </c>
      <c r="AN31" s="143">
        <f t="shared" si="18"/>
        <v>37.214248796192877</v>
      </c>
      <c r="AO31" s="143">
        <v>40.4</v>
      </c>
      <c r="AP31" s="143">
        <f t="shared" si="19"/>
        <v>40.4</v>
      </c>
      <c r="AQ31" s="143">
        <v>39.5</v>
      </c>
      <c r="AR31" s="63"/>
      <c r="AS31" s="151">
        <v>903.38586770680502</v>
      </c>
      <c r="AT31" s="151">
        <v>41.8</v>
      </c>
      <c r="AU31" s="104"/>
      <c r="AV31" s="104"/>
      <c r="AW31" s="143">
        <v>926</v>
      </c>
      <c r="AX31" s="32"/>
      <c r="AY31" s="145">
        <f>'Extended Productivity'!H42</f>
        <v>12882.108974736531</v>
      </c>
      <c r="AZ31" s="124">
        <f>'Extended Productivity'!I42</f>
        <v>3205.8092708633653</v>
      </c>
      <c r="BA31" s="146">
        <f t="shared" si="20"/>
        <v>71.036751935539982</v>
      </c>
      <c r="BC31" s="115">
        <f t="shared" si="11"/>
        <v>55.415071315857105</v>
      </c>
      <c r="BD31" s="150">
        <f t="shared" si="14"/>
        <v>4.0148516021681777</v>
      </c>
      <c r="BE31" s="4"/>
      <c r="BF31" s="4"/>
      <c r="BG31" s="4"/>
      <c r="BH31" s="71"/>
      <c r="BI31" s="71"/>
      <c r="BJ31" s="5"/>
      <c r="BK31" s="71"/>
      <c r="BL31" s="71"/>
      <c r="BM31" s="71"/>
      <c r="BN31" s="5"/>
      <c r="BO31" s="71"/>
      <c r="BP31" s="4"/>
      <c r="BQ31" s="5"/>
      <c r="BR31" s="68"/>
      <c r="BS31" s="5"/>
      <c r="BT31" s="5"/>
      <c r="BU31" s="5"/>
      <c r="BV31" s="5"/>
      <c r="BW31" s="5"/>
      <c r="BX31" s="5"/>
      <c r="BY31" s="5"/>
      <c r="BZ31" s="5"/>
      <c r="CA31" s="5"/>
      <c r="CB31" s="5"/>
      <c r="CC31" s="4"/>
      <c r="CD31" s="4"/>
      <c r="CE31" s="4"/>
      <c r="CF31" s="4"/>
      <c r="CG31" s="4"/>
      <c r="CH31" s="71"/>
      <c r="CI31" s="5"/>
      <c r="CJ31" s="5"/>
      <c r="CK31" s="5"/>
      <c r="CL31" s="5"/>
      <c r="CM31" s="71"/>
      <c r="CN31" s="72"/>
      <c r="CO31" s="68"/>
      <c r="CP31" s="68"/>
      <c r="CQ31" s="71"/>
      <c r="CR31" s="72"/>
      <c r="CS31" s="71"/>
      <c r="CT31" s="68"/>
      <c r="CU31" s="71"/>
      <c r="CV31" s="68"/>
      <c r="DN31">
        <v>-1.7910520789419015E-2</v>
      </c>
      <c r="DO31">
        <v>-35.2744016791303</v>
      </c>
      <c r="DP31">
        <f t="shared" si="17"/>
        <v>-1.7910520789419015</v>
      </c>
      <c r="DQ31">
        <v>-0.121035725373363</v>
      </c>
      <c r="DR31">
        <v>0</v>
      </c>
    </row>
    <row r="32" spans="1:122" customFormat="1">
      <c r="A32" s="46">
        <f t="shared" si="15"/>
        <v>1868</v>
      </c>
      <c r="B32" s="62">
        <f>'Wage incomes'!B32+Salaries!J32+Rent!J32+'Profits and self-employed'!AY32-'Profits and self-employed'!BK32+E32+F32</f>
        <v>893.73025779583986</v>
      </c>
      <c r="C32" s="66">
        <f>'Wage incomes'!B32</f>
        <v>378.32951248281796</v>
      </c>
      <c r="D32" s="66">
        <f>Salaries!J32</f>
        <v>77.975247220956817</v>
      </c>
      <c r="E32" s="66"/>
      <c r="F32" s="66"/>
      <c r="G32" s="66">
        <f>'Profits and self-employed'!BA32</f>
        <v>235.7418036177408</v>
      </c>
      <c r="H32" s="266">
        <f>'Profits and self-employed'!AZ32-I32</f>
        <v>82.68369447432417</v>
      </c>
      <c r="I32" s="266"/>
      <c r="J32" s="66">
        <f>Rent!J32</f>
        <v>119</v>
      </c>
      <c r="K32" s="66"/>
      <c r="L32" s="67">
        <f t="shared" si="0"/>
        <v>5.6843418860808015E-14</v>
      </c>
      <c r="N32" s="51">
        <v>1.0539184952978056</v>
      </c>
      <c r="O32" s="52">
        <f t="shared" si="12"/>
        <v>-3.2776484989328054</v>
      </c>
      <c r="P32" s="52">
        <f t="shared" si="16"/>
        <v>3.2776484989328054</v>
      </c>
      <c r="Q32" s="118">
        <f t="shared" si="1"/>
        <v>41.178089818289706</v>
      </c>
      <c r="R32" s="159">
        <f t="shared" si="2"/>
        <v>3.7179063143724784</v>
      </c>
      <c r="S32" s="118">
        <f t="shared" si="3"/>
        <v>73.290737757057414</v>
      </c>
      <c r="T32" s="14"/>
      <c r="U32" s="155"/>
      <c r="V32" s="155"/>
      <c r="W32" s="156">
        <v>1.1087057094328705</v>
      </c>
      <c r="X32" s="155">
        <f t="shared" si="4"/>
        <v>95.695656487667364</v>
      </c>
      <c r="Y32" s="157">
        <v>1.5281426151515547</v>
      </c>
      <c r="Z32" s="157">
        <v>1.2922958021620454</v>
      </c>
      <c r="AA32" s="155">
        <f t="shared" si="5"/>
        <v>40.254155093604396</v>
      </c>
      <c r="AB32" s="155">
        <f t="shared" si="6"/>
        <v>45.689540681520306</v>
      </c>
      <c r="AC32" s="155">
        <f t="shared" si="7"/>
        <v>35.224284844462694</v>
      </c>
      <c r="AD32" s="155">
        <f t="shared" si="8"/>
        <v>40.687662519468553</v>
      </c>
      <c r="AE32" s="14"/>
      <c r="AF32" s="148">
        <f t="shared" si="9"/>
        <v>0.95951848016871033</v>
      </c>
      <c r="AG32" s="143"/>
      <c r="AH32" s="143">
        <v>41.7</v>
      </c>
      <c r="AI32" s="67">
        <v>825</v>
      </c>
      <c r="AJ32" s="63">
        <v>818</v>
      </c>
      <c r="AK32" s="67">
        <v>1008.6</v>
      </c>
      <c r="AL32" s="67">
        <v>911.5870629248609</v>
      </c>
      <c r="AM32" s="143">
        <v>40.299999999999997</v>
      </c>
      <c r="AN32" s="143">
        <f t="shared" si="18"/>
        <v>38.428356606449938</v>
      </c>
      <c r="AO32" s="143">
        <v>41.7</v>
      </c>
      <c r="AP32" s="143">
        <f t="shared" si="19"/>
        <v>41.65</v>
      </c>
      <c r="AQ32" s="143">
        <v>40.799999999999997</v>
      </c>
      <c r="AR32" s="63"/>
      <c r="AS32" s="151">
        <v>950.04638447878381</v>
      </c>
      <c r="AT32" s="151">
        <v>43</v>
      </c>
      <c r="AU32" s="104"/>
      <c r="AV32" s="104"/>
      <c r="AW32" s="143">
        <v>957</v>
      </c>
      <c r="AX32" s="32"/>
      <c r="AY32" s="145">
        <f>'Extended Productivity'!H43</f>
        <v>12943.234483495331</v>
      </c>
      <c r="AZ32" s="124">
        <f>'Extended Productivity'!I43</f>
        <v>3185.8947784851439</v>
      </c>
      <c r="BA32" s="146">
        <f t="shared" si="20"/>
        <v>70.930446491076253</v>
      </c>
      <c r="BC32" s="115">
        <f t="shared" si="11"/>
        <v>58.05418103983078</v>
      </c>
      <c r="BD32" s="150">
        <f t="shared" si="14"/>
        <v>4.0613767303535253</v>
      </c>
      <c r="BE32" s="4"/>
      <c r="BF32" s="4"/>
      <c r="BG32" s="4"/>
      <c r="BH32" s="71"/>
      <c r="BI32" s="71"/>
      <c r="BJ32" s="5"/>
      <c r="BK32" s="71"/>
      <c r="BL32" s="71"/>
      <c r="BM32" s="71"/>
      <c r="BN32" s="5"/>
      <c r="BO32" s="71"/>
      <c r="BP32" s="4"/>
      <c r="BQ32" s="5"/>
      <c r="BR32" s="68"/>
      <c r="BS32" s="5"/>
      <c r="BT32" s="5"/>
      <c r="BU32" s="5"/>
      <c r="BV32" s="5"/>
      <c r="BW32" s="5"/>
      <c r="BX32" s="5"/>
      <c r="BY32" s="5"/>
      <c r="BZ32" s="5"/>
      <c r="CA32" s="5"/>
      <c r="CB32" s="5"/>
      <c r="CC32" s="4"/>
      <c r="CD32" s="4"/>
      <c r="CE32" s="4"/>
      <c r="CF32" s="4"/>
      <c r="CG32" s="4"/>
      <c r="CH32" s="71"/>
      <c r="CI32" s="5"/>
      <c r="CJ32" s="5"/>
      <c r="CK32" s="5"/>
      <c r="CL32" s="5"/>
      <c r="CM32" s="71"/>
      <c r="CN32" s="72"/>
      <c r="CO32" s="68"/>
      <c r="CP32" s="68"/>
      <c r="CQ32" s="71"/>
      <c r="CR32" s="72"/>
      <c r="CS32" s="71"/>
      <c r="CT32" s="68"/>
      <c r="CU32" s="71"/>
      <c r="CV32" s="68"/>
      <c r="DN32">
        <v>-7.6384071056415275E-3</v>
      </c>
      <c r="DO32">
        <v>-33.895650088599197</v>
      </c>
      <c r="DP32">
        <f t="shared" si="17"/>
        <v>-0.7638407105641527</v>
      </c>
      <c r="DQ32">
        <v>-0.110590768484254</v>
      </c>
      <c r="DR32">
        <v>0</v>
      </c>
    </row>
    <row r="33" spans="1:122" customFormat="1">
      <c r="A33" s="46">
        <f t="shared" si="15"/>
        <v>1869</v>
      </c>
      <c r="B33" s="62">
        <f>'Wage incomes'!B33+Salaries!J33+Rent!J33+'Profits and self-employed'!AY33-'Profits and self-employed'!BK33+E33+F33</f>
        <v>911.33829848641744</v>
      </c>
      <c r="C33" s="66">
        <f>'Wage incomes'!B33</f>
        <v>379.92188168320627</v>
      </c>
      <c r="D33" s="66">
        <f>Salaries!J33</f>
        <v>81.679350297102573</v>
      </c>
      <c r="E33" s="66"/>
      <c r="F33" s="66"/>
      <c r="G33" s="66">
        <f>'Profits and self-employed'!BA33</f>
        <v>238.2855326690171</v>
      </c>
      <c r="H33" s="266">
        <f>'Profits and self-employed'!AZ33-I33</f>
        <v>90.451533837091489</v>
      </c>
      <c r="I33" s="266"/>
      <c r="J33" s="66">
        <f>Rent!J33</f>
        <v>121</v>
      </c>
      <c r="K33" s="66"/>
      <c r="L33" s="67">
        <f t="shared" si="0"/>
        <v>0</v>
      </c>
      <c r="N33" s="51">
        <v>1.0393039918116684</v>
      </c>
      <c r="O33" s="52">
        <f t="shared" si="12"/>
        <v>-1.3866825140028993</v>
      </c>
      <c r="P33" s="52">
        <f t="shared" si="16"/>
        <v>1.3866825140028993</v>
      </c>
      <c r="Q33" s="118">
        <f t="shared" si="1"/>
        <v>42.579816688040367</v>
      </c>
      <c r="R33" s="159">
        <f t="shared" si="2"/>
        <v>3.7513803543372397</v>
      </c>
      <c r="S33" s="118">
        <f t="shared" si="3"/>
        <v>75.785598418910794</v>
      </c>
      <c r="T33" s="14"/>
      <c r="U33" s="155"/>
      <c r="V33" s="155"/>
      <c r="W33" s="156">
        <v>1.1080183779420723</v>
      </c>
      <c r="X33" s="155">
        <f t="shared" si="4"/>
        <v>98.474122630015017</v>
      </c>
      <c r="Y33" s="157">
        <v>1.5068667890914058</v>
      </c>
      <c r="Z33" s="157">
        <v>1.2276810120539432</v>
      </c>
      <c r="AA33" s="155">
        <f t="shared" si="5"/>
        <v>41.072694593439287</v>
      </c>
      <c r="AB33" s="155">
        <f t="shared" si="6"/>
        <v>45.275166725363086</v>
      </c>
      <c r="AC33" s="155">
        <f t="shared" si="7"/>
        <v>36.425403415741386</v>
      </c>
      <c r="AD33" s="155">
        <f t="shared" si="8"/>
        <v>43.672926574572692</v>
      </c>
      <c r="AE33" s="14"/>
      <c r="AF33" s="148">
        <f t="shared" si="9"/>
        <v>0.98737752527019007</v>
      </c>
      <c r="AG33" s="143"/>
      <c r="AH33" s="143">
        <v>42</v>
      </c>
      <c r="AI33" s="67">
        <v>852</v>
      </c>
      <c r="AJ33" s="63">
        <v>845</v>
      </c>
      <c r="AK33" s="67">
        <v>1015.4</v>
      </c>
      <c r="AL33" s="67">
        <v>949.06924997945816</v>
      </c>
      <c r="AM33" s="143">
        <v>41.4</v>
      </c>
      <c r="AN33" s="143">
        <f t="shared" si="18"/>
        <v>40.254983056102951</v>
      </c>
      <c r="AO33" s="143">
        <v>42</v>
      </c>
      <c r="AP33" s="143">
        <f t="shared" si="19"/>
        <v>42.05</v>
      </c>
      <c r="AQ33" s="143">
        <v>41.6</v>
      </c>
      <c r="AR33" s="63"/>
      <c r="AS33" s="151">
        <v>961.20199790829849</v>
      </c>
      <c r="AT33" s="151">
        <v>42.7</v>
      </c>
      <c r="AU33" s="104"/>
      <c r="AV33" s="104"/>
      <c r="AW33" s="143">
        <v>977</v>
      </c>
      <c r="AX33" s="32"/>
      <c r="AY33" s="145">
        <f>'Extended Productivity'!H44</f>
        <v>13072.677771945482</v>
      </c>
      <c r="AZ33" s="124">
        <f>'Extended Productivity'!I44</f>
        <v>3183.9586590051113</v>
      </c>
      <c r="BA33" s="146">
        <f t="shared" si="20"/>
        <v>71.596274263351333</v>
      </c>
      <c r="BC33" s="115">
        <f t="shared" si="11"/>
        <v>59.472112377551611</v>
      </c>
      <c r="BD33" s="150">
        <f t="shared" si="14"/>
        <v>4.0855075031406756</v>
      </c>
      <c r="BE33" s="4"/>
      <c r="BF33" s="4"/>
      <c r="BG33" s="4"/>
      <c r="BH33" s="71"/>
      <c r="BI33" s="71"/>
      <c r="BJ33" s="5"/>
      <c r="BK33" s="71"/>
      <c r="BL33" s="71"/>
      <c r="BM33" s="71"/>
      <c r="BN33" s="5"/>
      <c r="BO33" s="71"/>
      <c r="BP33" s="4"/>
      <c r="BQ33" s="5"/>
      <c r="BR33" s="68"/>
      <c r="BS33" s="5"/>
      <c r="BT33" s="5"/>
      <c r="BU33" s="5"/>
      <c r="BV33" s="5"/>
      <c r="BW33" s="5"/>
      <c r="BX33" s="5"/>
      <c r="BY33" s="5"/>
      <c r="BZ33" s="5"/>
      <c r="CA33" s="5"/>
      <c r="CB33" s="5"/>
      <c r="CC33" s="4"/>
      <c r="CD33" s="4"/>
      <c r="CE33" s="4"/>
      <c r="CF33" s="4"/>
      <c r="CG33" s="4"/>
      <c r="CH33" s="71"/>
      <c r="CI33" s="5"/>
      <c r="CJ33" s="5"/>
      <c r="CK33" s="5"/>
      <c r="CL33" s="5"/>
      <c r="CM33" s="71"/>
      <c r="CN33" s="72"/>
      <c r="CO33" s="68"/>
      <c r="CP33" s="68"/>
      <c r="CQ33" s="71"/>
      <c r="CR33" s="72"/>
      <c r="CS33" s="71"/>
      <c r="CT33" s="68"/>
      <c r="CU33" s="71"/>
      <c r="CV33" s="68"/>
      <c r="DN33">
        <v>-8.1639757403576176E-3</v>
      </c>
      <c r="DO33">
        <v>-20.030696854059201</v>
      </c>
      <c r="DP33">
        <f t="shared" si="17"/>
        <v>-0.81639757403576174</v>
      </c>
      <c r="DQ33">
        <v>-5.8120990418802698E-2</v>
      </c>
      <c r="DR33">
        <v>0</v>
      </c>
    </row>
    <row r="34" spans="1:122" customFormat="1">
      <c r="A34" s="46">
        <f t="shared" si="15"/>
        <v>1870</v>
      </c>
      <c r="B34" s="62">
        <f>'Wage incomes'!B34+Salaries!J34+Rent!J34+'Profits and self-employed'!AY34-'Profits and self-employed'!BK34+E34+F34</f>
        <v>982.40519340903916</v>
      </c>
      <c r="C34" s="66">
        <f>'Wage incomes'!B34</f>
        <v>397.99632196266765</v>
      </c>
      <c r="D34" s="66">
        <f>Salaries!J34</f>
        <v>83.797395762686961</v>
      </c>
      <c r="E34" s="66"/>
      <c r="F34" s="66"/>
      <c r="G34" s="66">
        <f>'Profits and self-employed'!BA34</f>
        <v>273.07115060852777</v>
      </c>
      <c r="H34" s="266">
        <f>'Profits and self-employed'!AZ34-I34</f>
        <v>100.54032507515689</v>
      </c>
      <c r="I34" s="266"/>
      <c r="J34" s="66">
        <f>Rent!J34</f>
        <v>127</v>
      </c>
      <c r="K34" s="66"/>
      <c r="L34" s="67">
        <f t="shared" si="0"/>
        <v>-1.7053025658242404E-13</v>
      </c>
      <c r="N34" s="51">
        <v>1.0150517403574788</v>
      </c>
      <c r="O34" s="52">
        <f t="shared" si="12"/>
        <v>-2.333508929559116</v>
      </c>
      <c r="P34" s="52">
        <f t="shared" si="16"/>
        <v>2.333508929559116</v>
      </c>
      <c r="Q34" s="118">
        <f t="shared" si="1"/>
        <v>46.996902011594543</v>
      </c>
      <c r="R34" s="159">
        <f t="shared" si="2"/>
        <v>3.850081684890668</v>
      </c>
      <c r="S34" s="118">
        <f t="shared" si="3"/>
        <v>83.647338570717622</v>
      </c>
      <c r="T34" s="14"/>
      <c r="U34" s="155">
        <f t="shared" ref="U34:U65" si="21">(AG34/AH34)/($AG$77/$AH$77)*100</f>
        <v>96.034845781699545</v>
      </c>
      <c r="V34" s="155">
        <f>'Constructed Bottom up deflator'!AE6</f>
        <v>101.66896994981636</v>
      </c>
      <c r="W34" s="156">
        <v>1.0970390680382185</v>
      </c>
      <c r="X34" s="155">
        <f t="shared" ref="X34:X65" si="22">V34</f>
        <v>101.66896994981636</v>
      </c>
      <c r="Y34" s="157">
        <v>1.4853346277775206</v>
      </c>
      <c r="Z34" s="157">
        <v>1.2276810120539432</v>
      </c>
      <c r="AA34" s="155">
        <f t="shared" si="5"/>
        <v>44.718692153018914</v>
      </c>
      <c r="AB34" s="155">
        <f t="shared" si="6"/>
        <v>47.272087715263204</v>
      </c>
      <c r="AC34" s="155">
        <f t="shared" si="7"/>
        <v>39.835103848525492</v>
      </c>
      <c r="AD34" s="155">
        <f t="shared" si="8"/>
        <v>47.078576582910173</v>
      </c>
      <c r="AE34" s="14"/>
      <c r="AF34" s="148">
        <f t="shared" si="9"/>
        <v>1.0194115292906538</v>
      </c>
      <c r="AG34" s="143">
        <v>956</v>
      </c>
      <c r="AH34" s="143">
        <v>44.6</v>
      </c>
      <c r="AI34" s="158">
        <v>918</v>
      </c>
      <c r="AJ34" s="63">
        <v>912</v>
      </c>
      <c r="AK34" s="67">
        <v>1079</v>
      </c>
      <c r="AL34" s="67">
        <v>1026.1252899725878</v>
      </c>
      <c r="AM34" s="143">
        <v>44.7</v>
      </c>
      <c r="AN34" s="143">
        <f t="shared" si="18"/>
        <v>44.484856376517271</v>
      </c>
      <c r="AO34" s="143">
        <v>44.6</v>
      </c>
      <c r="AP34" s="143">
        <f t="shared" si="19"/>
        <v>44.633333333333333</v>
      </c>
      <c r="AQ34" s="143">
        <v>45.1</v>
      </c>
      <c r="AR34" s="143">
        <v>46.153846153846153</v>
      </c>
      <c r="AS34" s="151">
        <v>1006.5859179428799</v>
      </c>
      <c r="AT34" s="151">
        <v>45.3</v>
      </c>
      <c r="AU34" s="104">
        <v>46.2</v>
      </c>
      <c r="AV34" s="104">
        <v>43.9</v>
      </c>
      <c r="AW34" s="143">
        <v>1063</v>
      </c>
      <c r="AX34" s="32"/>
      <c r="AY34" s="145">
        <f>'Extended Productivity'!H45</f>
        <v>13424.900670945372</v>
      </c>
      <c r="AZ34" s="124">
        <f>'Extended Productivity'!I45</f>
        <v>3183.6820102161778</v>
      </c>
      <c r="BA34" s="146">
        <f t="shared" si="20"/>
        <v>73.518935636192268</v>
      </c>
      <c r="BC34" s="115">
        <f t="shared" si="11"/>
        <v>63.92489445733851</v>
      </c>
      <c r="BD34" s="150">
        <f t="shared" si="14"/>
        <v>4.1577088701369904</v>
      </c>
      <c r="BE34" s="4"/>
      <c r="BF34" s="4"/>
      <c r="BG34" s="4"/>
      <c r="BH34" s="71"/>
      <c r="BI34" s="71"/>
      <c r="BJ34" s="5"/>
      <c r="BK34" s="4"/>
      <c r="BL34" s="4"/>
      <c r="BM34" s="4"/>
      <c r="BN34" s="5"/>
      <c r="BO34" s="71"/>
      <c r="BP34" s="4"/>
      <c r="BQ34" s="5"/>
      <c r="BR34" s="68"/>
      <c r="BS34" s="5"/>
      <c r="BT34" s="5"/>
      <c r="BU34" s="5"/>
      <c r="BV34" s="5"/>
      <c r="BW34" s="5"/>
      <c r="BX34" s="5"/>
      <c r="BY34" s="5"/>
      <c r="BZ34" s="5"/>
      <c r="CA34" s="5"/>
      <c r="CB34" s="5"/>
      <c r="CC34" s="4"/>
      <c r="CD34" s="4"/>
      <c r="CE34" s="4"/>
      <c r="CF34" s="4"/>
      <c r="CG34" s="4"/>
      <c r="CH34" s="71"/>
      <c r="CI34" s="5"/>
      <c r="CJ34" s="5"/>
      <c r="CK34" s="5"/>
      <c r="CL34" s="5"/>
      <c r="CM34" s="71"/>
      <c r="CN34" s="72"/>
      <c r="CO34" s="68"/>
      <c r="CP34" s="68"/>
      <c r="CQ34" s="71"/>
      <c r="CR34" s="72"/>
      <c r="CS34" s="71"/>
      <c r="CT34" s="68"/>
      <c r="CU34" s="71"/>
      <c r="CV34" s="68"/>
      <c r="DN34">
        <v>5.4409222395523926E-5</v>
      </c>
      <c r="DO34">
        <v>2.28802451195389</v>
      </c>
      <c r="DP34">
        <f t="shared" si="17"/>
        <v>5.4409222395523926E-3</v>
      </c>
      <c r="DQ34">
        <v>1.3745201471738E-2</v>
      </c>
      <c r="DR34">
        <v>0</v>
      </c>
    </row>
    <row r="35" spans="1:122" customFormat="1">
      <c r="A35" s="46">
        <f t="shared" si="15"/>
        <v>1871</v>
      </c>
      <c r="B35" s="62">
        <f>'Wage incomes'!B35+Salaries!J35+Rent!J35+'Profits and self-employed'!AY35-'Profits and self-employed'!BK35+E35+F35</f>
        <v>1048.6569829719556</v>
      </c>
      <c r="C35" s="66">
        <f>'Wage incomes'!B35</f>
        <v>417.51664104765092</v>
      </c>
      <c r="D35" s="66">
        <f>Salaries!J35</f>
        <v>85.329625365601544</v>
      </c>
      <c r="E35" s="66"/>
      <c r="F35" s="66"/>
      <c r="G35" s="66">
        <f>'Profits and self-employed'!BA35</f>
        <v>303.24057960943799</v>
      </c>
      <c r="H35" s="266">
        <f>'Profits and self-employed'!AZ35-I35</f>
        <v>112.57013694926519</v>
      </c>
      <c r="I35" s="266"/>
      <c r="J35" s="66">
        <f>Rent!J35</f>
        <v>130</v>
      </c>
      <c r="K35" s="66"/>
      <c r="L35" s="67">
        <f t="shared" si="0"/>
        <v>5.6843418860808015E-14</v>
      </c>
      <c r="N35" s="51">
        <v>1.0452029520295203</v>
      </c>
      <c r="O35" s="52">
        <f t="shared" si="12"/>
        <v>2.9704113074494956</v>
      </c>
      <c r="P35" s="52">
        <f t="shared" si="16"/>
        <v>-2.9704113074494956</v>
      </c>
      <c r="Q35" s="118">
        <f t="shared" si="1"/>
        <v>48.719136989472084</v>
      </c>
      <c r="R35" s="159">
        <f t="shared" si="2"/>
        <v>3.8860719095639662</v>
      </c>
      <c r="S35" s="118">
        <f t="shared" si="3"/>
        <v>86.712654924066072</v>
      </c>
      <c r="T35" s="14"/>
      <c r="U35" s="155">
        <f t="shared" si="21"/>
        <v>99.138259742240535</v>
      </c>
      <c r="V35" s="155">
        <f>'Constructed Bottom up deflator'!AE7</f>
        <v>103.38337652033557</v>
      </c>
      <c r="W35" s="156">
        <v>1.1217497266218333</v>
      </c>
      <c r="X35" s="155">
        <f t="shared" si="22"/>
        <v>103.38337652033557</v>
      </c>
      <c r="Y35" s="157">
        <v>1.5374988519129469</v>
      </c>
      <c r="Z35" s="157">
        <v>1.2448685462226985</v>
      </c>
      <c r="AA35" s="155">
        <f t="shared" si="5"/>
        <v>46.682920605387785</v>
      </c>
      <c r="AB35" s="155">
        <f t="shared" si="6"/>
        <v>49.623260664445866</v>
      </c>
      <c r="AC35" s="155">
        <f t="shared" si="7"/>
        <v>41.078848666418338</v>
      </c>
      <c r="AD35" s="155">
        <f t="shared" si="8"/>
        <v>49.559643307197007</v>
      </c>
      <c r="AE35" s="14"/>
      <c r="AF35" s="148"/>
      <c r="AG35" s="143">
        <v>1040</v>
      </c>
      <c r="AH35" s="143">
        <v>47</v>
      </c>
      <c r="AI35" s="158">
        <v>989</v>
      </c>
      <c r="AJ35" s="63">
        <v>982</v>
      </c>
      <c r="AK35" s="67">
        <v>1133</v>
      </c>
      <c r="AL35" s="104"/>
      <c r="AM35" s="143">
        <v>46.7</v>
      </c>
      <c r="AN35" s="143">
        <f t="shared" si="18"/>
        <v>46.517503042127643</v>
      </c>
      <c r="AO35" s="143">
        <v>47</v>
      </c>
      <c r="AP35" s="143">
        <f t="shared" si="19"/>
        <v>46.966666666666661</v>
      </c>
      <c r="AQ35" s="143">
        <v>46.8</v>
      </c>
      <c r="AR35" s="143">
        <v>48.517145505097311</v>
      </c>
      <c r="AS35" s="151"/>
      <c r="AT35" s="151">
        <v>47.4</v>
      </c>
      <c r="AU35" s="104">
        <v>49.1</v>
      </c>
      <c r="AV35" s="104">
        <v>46.8</v>
      </c>
      <c r="AW35" s="143">
        <v>1084</v>
      </c>
      <c r="AX35" s="32"/>
      <c r="AY35" s="145">
        <f>'Extended Productivity'!H46</f>
        <v>13617.279999999999</v>
      </c>
      <c r="AZ35" s="124">
        <f>'Extended Productivity'!I46</f>
        <v>3169.022789721424</v>
      </c>
      <c r="BA35" s="146">
        <f t="shared" si="20"/>
        <v>74.229096836231818</v>
      </c>
      <c r="BC35" s="115">
        <f t="shared" si="11"/>
        <v>65.633476717302429</v>
      </c>
      <c r="BD35" s="150">
        <f t="shared" si="14"/>
        <v>4.184085881595748</v>
      </c>
      <c r="BE35" s="4"/>
      <c r="BF35" s="4"/>
      <c r="BG35" s="4"/>
      <c r="BH35" s="71"/>
      <c r="BI35" s="71"/>
      <c r="BJ35" s="5"/>
      <c r="BK35" s="4"/>
      <c r="BL35" s="4"/>
      <c r="BM35" s="4"/>
      <c r="BN35" s="5"/>
      <c r="BO35" s="71"/>
      <c r="BP35" s="4"/>
      <c r="BQ35" s="5"/>
      <c r="BR35" s="68"/>
      <c r="BS35" s="5"/>
      <c r="BT35" s="5"/>
      <c r="BU35" s="5"/>
      <c r="BV35" s="5"/>
      <c r="BW35" s="5"/>
      <c r="BX35" s="5"/>
      <c r="BY35" s="5"/>
      <c r="BZ35" s="5"/>
      <c r="CA35" s="5"/>
      <c r="CB35" s="5"/>
      <c r="CC35" s="4"/>
      <c r="CD35" s="4"/>
      <c r="CE35" s="4"/>
      <c r="CF35" s="4"/>
      <c r="CG35" s="4"/>
      <c r="CH35" s="71"/>
      <c r="CI35" s="5"/>
      <c r="CJ35" s="5"/>
      <c r="CK35" s="5"/>
      <c r="CL35" s="5"/>
      <c r="CM35" s="71"/>
      <c r="CN35" s="72"/>
      <c r="CO35" s="68"/>
      <c r="CP35" s="68"/>
      <c r="CQ35" s="71"/>
      <c r="CR35" s="72"/>
      <c r="CS35" s="71"/>
      <c r="CT35" s="68"/>
      <c r="CU35" s="71"/>
      <c r="CV35" s="68"/>
      <c r="DN35">
        <v>-4.6188150431957604E-3</v>
      </c>
      <c r="DO35">
        <v>31.428387465444899</v>
      </c>
      <c r="DP35">
        <f t="shared" si="17"/>
        <v>-0.46188150431957603</v>
      </c>
      <c r="DQ35">
        <v>9.4905626687565595E-2</v>
      </c>
      <c r="DR35">
        <v>0</v>
      </c>
    </row>
    <row r="36" spans="1:122" customFormat="1">
      <c r="A36" s="46">
        <f t="shared" si="15"/>
        <v>1872</v>
      </c>
      <c r="B36" s="62">
        <f>'Wage incomes'!B36+Salaries!J36+Rent!J36+'Profits and self-employed'!AY36-'Profits and self-employed'!BK36+E36+F36</f>
        <v>1093.1658903715934</v>
      </c>
      <c r="C36" s="66">
        <f>'Wage incomes'!B36</f>
        <v>447.15117429713473</v>
      </c>
      <c r="D36" s="66">
        <f>Salaries!J36</f>
        <v>89.576285045418444</v>
      </c>
      <c r="E36" s="66"/>
      <c r="F36" s="66"/>
      <c r="G36" s="66">
        <f>'Profits and self-employed'!BA36</f>
        <v>306.99298868897807</v>
      </c>
      <c r="H36" s="266">
        <f>'Profits and self-employed'!AZ36-I36</f>
        <v>116.44544234006224</v>
      </c>
      <c r="I36" s="266"/>
      <c r="J36" s="66">
        <f>Rent!J36</f>
        <v>133</v>
      </c>
      <c r="K36" s="66"/>
      <c r="L36" s="67">
        <f t="shared" si="0"/>
        <v>-1.1368683772161603E-13</v>
      </c>
      <c r="N36" s="51">
        <v>1.1117318435754191</v>
      </c>
      <c r="O36" s="52">
        <f t="shared" si="12"/>
        <v>6.3651649104814112</v>
      </c>
      <c r="P36" s="52">
        <f t="shared" si="16"/>
        <v>-6.3651649104814112</v>
      </c>
      <c r="Q36" s="118">
        <f t="shared" si="1"/>
        <v>47.74773642183812</v>
      </c>
      <c r="R36" s="159">
        <f t="shared" si="2"/>
        <v>3.8659316610248378</v>
      </c>
      <c r="S36" s="118">
        <f t="shared" si="3"/>
        <v>84.983709638510447</v>
      </c>
      <c r="T36" s="14"/>
      <c r="U36" s="155">
        <f t="shared" si="21"/>
        <v>104.73026961623633</v>
      </c>
      <c r="V36" s="155">
        <f>'Constructed Bottom up deflator'!AE8</f>
        <v>110.00287861294402</v>
      </c>
      <c r="W36" s="156">
        <v>1.1839290269015723</v>
      </c>
      <c r="X36" s="155">
        <f t="shared" si="22"/>
        <v>110.00287861294402</v>
      </c>
      <c r="Y36" s="157">
        <v>1.6893774897519631</v>
      </c>
      <c r="Z36" s="157">
        <v>1.3033773678951652</v>
      </c>
      <c r="AA36" s="155">
        <f t="shared" si="5"/>
        <v>46.108494444593802</v>
      </c>
      <c r="AB36" s="155">
        <f t="shared" si="6"/>
        <v>48.616599493534487</v>
      </c>
      <c r="AC36" s="155">
        <f t="shared" si="7"/>
        <v>38.972564005164294</v>
      </c>
      <c r="AD36" s="155">
        <f t="shared" si="8"/>
        <v>49.343972418223053</v>
      </c>
      <c r="AE36" s="14"/>
      <c r="AF36" s="148"/>
      <c r="AG36" s="143">
        <v>1101</v>
      </c>
      <c r="AH36" s="143">
        <v>47.1</v>
      </c>
      <c r="AI36" s="158">
        <v>1054</v>
      </c>
      <c r="AJ36" s="63">
        <v>1048</v>
      </c>
      <c r="AK36" s="67">
        <v>1194</v>
      </c>
      <c r="AL36" s="104"/>
      <c r="AM36" s="143">
        <v>47.1</v>
      </c>
      <c r="AN36" s="143">
        <f t="shared" si="18"/>
        <v>46.673113365577564</v>
      </c>
      <c r="AO36" s="143">
        <v>47.1</v>
      </c>
      <c r="AP36" s="143">
        <f t="shared" si="19"/>
        <v>47.133333333333333</v>
      </c>
      <c r="AQ36" s="143">
        <v>46.9</v>
      </c>
      <c r="AR36" s="143">
        <v>48.563484708063022</v>
      </c>
      <c r="AS36" s="151"/>
      <c r="AT36" s="151">
        <v>47.9</v>
      </c>
      <c r="AU36" s="104">
        <v>48.5</v>
      </c>
      <c r="AV36" s="104">
        <v>46.4</v>
      </c>
      <c r="AW36" s="143">
        <v>1074</v>
      </c>
      <c r="AX36" s="32"/>
      <c r="AY36" s="145">
        <f>'Extended Productivity'!H47</f>
        <v>13822.927029924309</v>
      </c>
      <c r="AZ36" s="124">
        <f>'Extended Productivity'!I47</f>
        <v>3107.0667553389999</v>
      </c>
      <c r="BA36" s="146">
        <f t="shared" si="20"/>
        <v>73.876965090308417</v>
      </c>
      <c r="BC36" s="115">
        <f t="shared" si="11"/>
        <v>64.631426539342129</v>
      </c>
      <c r="BD36" s="150">
        <f t="shared" si="14"/>
        <v>4.168700771433226</v>
      </c>
      <c r="BE36" s="4"/>
      <c r="BF36" s="4"/>
      <c r="BG36" s="4"/>
      <c r="BH36" s="71"/>
      <c r="BI36" s="71"/>
      <c r="BJ36" s="5"/>
      <c r="BK36" s="4"/>
      <c r="BL36" s="4"/>
      <c r="BM36" s="4"/>
      <c r="BN36" s="5"/>
      <c r="BO36" s="71"/>
      <c r="BP36" s="4"/>
      <c r="BQ36" s="5"/>
      <c r="BR36" s="68"/>
      <c r="BS36" s="5"/>
      <c r="BT36" s="5"/>
      <c r="BU36" s="5"/>
      <c r="BV36" s="5"/>
      <c r="BW36" s="5"/>
      <c r="BX36" s="5"/>
      <c r="BY36" s="5"/>
      <c r="BZ36" s="5"/>
      <c r="CA36" s="5"/>
      <c r="CB36" s="5"/>
      <c r="CC36" s="4"/>
      <c r="CD36" s="4"/>
      <c r="CE36" s="4"/>
      <c r="CF36" s="4"/>
      <c r="CG36" s="4"/>
      <c r="CH36" s="71"/>
      <c r="CI36" s="5"/>
      <c r="CJ36" s="5"/>
      <c r="CK36" s="5"/>
      <c r="CL36" s="5"/>
      <c r="CM36" s="71"/>
      <c r="CN36" s="72"/>
      <c r="CO36" s="68"/>
      <c r="CP36" s="68"/>
      <c r="CQ36" s="71"/>
      <c r="CR36" s="72"/>
      <c r="CS36" s="71"/>
      <c r="CT36" s="68"/>
      <c r="CU36" s="71"/>
      <c r="CV36" s="68"/>
      <c r="DN36">
        <v>-2.0627701183374794E-3</v>
      </c>
      <c r="DO36">
        <v>36.235385217299097</v>
      </c>
      <c r="DP36">
        <f t="shared" si="17"/>
        <v>-0.20627701183374794</v>
      </c>
      <c r="DQ36">
        <v>0.104100542474894</v>
      </c>
      <c r="DR36">
        <v>0</v>
      </c>
    </row>
    <row r="37" spans="1:122" customFormat="1">
      <c r="A37" s="46">
        <f t="shared" si="15"/>
        <v>1873</v>
      </c>
      <c r="B37" s="62">
        <f>'Wage incomes'!B37+Salaries!J37+Rent!J37+'Profits and self-employed'!AY37-'Profits and self-employed'!BK37+E37+F37</f>
        <v>1147.3645090978123</v>
      </c>
      <c r="C37" s="66">
        <f>'Wage incomes'!B37</f>
        <v>473.64469230929944</v>
      </c>
      <c r="D37" s="66">
        <f>Salaries!J37</f>
        <v>91.837625006070198</v>
      </c>
      <c r="E37" s="66"/>
      <c r="F37" s="66"/>
      <c r="G37" s="66">
        <f>'Profits and self-employed'!BA37</f>
        <v>325.23167520325927</v>
      </c>
      <c r="H37" s="266">
        <f>'Profits and self-employed'!AZ37-I37</f>
        <v>119.65051657918337</v>
      </c>
      <c r="I37" s="266"/>
      <c r="J37" s="66">
        <f>Rent!J37</f>
        <v>137</v>
      </c>
      <c r="K37" s="66"/>
      <c r="L37" s="67">
        <f t="shared" ref="L37:L68" si="23">B37-C37-D37-E37-F37-G37-H37-I37-J37-K37</f>
        <v>0</v>
      </c>
      <c r="N37" s="51">
        <v>1.1609935602575896</v>
      </c>
      <c r="O37" s="52">
        <f t="shared" si="12"/>
        <v>4.4310790382454854</v>
      </c>
      <c r="P37" s="52">
        <f t="shared" si="16"/>
        <v>-4.4310790382454854</v>
      </c>
      <c r="Q37" s="118">
        <f t="shared" ref="Q37:Q68" si="24">100*(B37/$N37)/($B$77/$N$77)</f>
        <v>47.988631163814304</v>
      </c>
      <c r="R37" s="159">
        <f t="shared" ref="R37:R68" si="25">LN(Q37)</f>
        <v>3.8709641321004526</v>
      </c>
      <c r="S37" s="118">
        <f t="shared" ref="S37:S68" si="26">100*Q37/$Q$45</f>
        <v>85.412465645385481</v>
      </c>
      <c r="T37" s="14"/>
      <c r="U37" s="155">
        <f t="shared" si="21"/>
        <v>108.56794419905114</v>
      </c>
      <c r="V37" s="155">
        <f>'Constructed Bottom up deflator'!AE9</f>
        <v>114.02486511888159</v>
      </c>
      <c r="W37" s="156">
        <v>1.2306091957833947</v>
      </c>
      <c r="X37" s="155">
        <f t="shared" si="22"/>
        <v>114.02486511888159</v>
      </c>
      <c r="Y37" s="157">
        <v>1.7043731020955624</v>
      </c>
      <c r="Z37" s="157">
        <v>1.3437820662999154</v>
      </c>
      <c r="AA37" s="155">
        <f t="shared" ref="AA37:AA68" si="27">100*(B37/$W37)/($B$77/$W$77)</f>
        <v>46.558801669052144</v>
      </c>
      <c r="AB37" s="155">
        <f t="shared" ref="AB37:AB68" si="28">100*(B37/$X37)/($B$77/$X$77)</f>
        <v>49.227116945562827</v>
      </c>
      <c r="AC37" s="155">
        <f t="shared" ref="AC37:AC68" si="29">100*(B37/$Y37)/($B$77/$Y$77)</f>
        <v>40.544910884005319</v>
      </c>
      <c r="AD37" s="155">
        <f t="shared" ref="AD37:AD68" si="30">100*($B37/$Z37)/($B$77/$Z$77)</f>
        <v>50.233192938604319</v>
      </c>
      <c r="AE37" s="14"/>
      <c r="AF37" s="143"/>
      <c r="AG37" s="143">
        <v>1168</v>
      </c>
      <c r="AH37" s="143">
        <v>48.2</v>
      </c>
      <c r="AI37" s="158">
        <v>1125</v>
      </c>
      <c r="AJ37" s="63">
        <v>1121</v>
      </c>
      <c r="AK37" s="67">
        <v>1262</v>
      </c>
      <c r="AL37" s="104"/>
      <c r="AM37" s="143">
        <v>48.5</v>
      </c>
      <c r="AN37" s="143">
        <f t="shared" si="18"/>
        <v>47.805882130183065</v>
      </c>
      <c r="AO37" s="143">
        <v>48.2</v>
      </c>
      <c r="AP37" s="143">
        <f t="shared" si="19"/>
        <v>48.166666666666664</v>
      </c>
      <c r="AQ37" s="143">
        <v>48.4</v>
      </c>
      <c r="AR37" s="143">
        <v>48.934198331788693</v>
      </c>
      <c r="AS37" s="151"/>
      <c r="AT37" s="151">
        <v>48.9</v>
      </c>
      <c r="AU37" s="104">
        <v>48.2</v>
      </c>
      <c r="AV37" s="104">
        <v>47.1</v>
      </c>
      <c r="AW37" s="143">
        <v>1087</v>
      </c>
      <c r="AX37" s="32"/>
      <c r="AY37" s="145">
        <f>'Extended Productivity'!H48</f>
        <v>13907.939573737018</v>
      </c>
      <c r="AZ37" s="124">
        <f>'Extended Productivity'!I48</f>
        <v>3036.812945458551</v>
      </c>
      <c r="BA37" s="146">
        <f t="shared" si="20"/>
        <v>72.650613099457757</v>
      </c>
      <c r="BC37" s="115">
        <f t="shared" ref="BC37:BC68" si="31">100*Q37/$BA37</f>
        <v>66.053993375277486</v>
      </c>
      <c r="BD37" s="150">
        <f t="shared" si="14"/>
        <v>4.1904724890237901</v>
      </c>
      <c r="BE37" s="4"/>
      <c r="BF37" s="4"/>
      <c r="BG37" s="4"/>
      <c r="BH37" s="71"/>
      <c r="BI37" s="71"/>
      <c r="BJ37" s="5"/>
      <c r="BK37" s="4"/>
      <c r="BL37" s="4"/>
      <c r="BM37" s="4"/>
      <c r="BN37" s="5"/>
      <c r="BO37" s="71"/>
      <c r="BP37" s="4"/>
      <c r="BQ37" s="5"/>
      <c r="BR37" s="68"/>
      <c r="BS37" s="5"/>
      <c r="BT37" s="5"/>
      <c r="BU37" s="5"/>
      <c r="BV37" s="5"/>
      <c r="BW37" s="5"/>
      <c r="BX37" s="5"/>
      <c r="BY37" s="5"/>
      <c r="BZ37" s="5"/>
      <c r="CA37" s="5"/>
      <c r="CB37" s="5"/>
      <c r="CC37" s="4"/>
      <c r="CD37" s="4"/>
      <c r="CE37" s="4"/>
      <c r="CF37" s="4"/>
      <c r="CG37" s="4"/>
      <c r="CH37" s="71"/>
      <c r="CI37" s="5"/>
      <c r="CJ37" s="5"/>
      <c r="CK37" s="5"/>
      <c r="CL37" s="5"/>
      <c r="CM37" s="71"/>
      <c r="CN37" s="72"/>
      <c r="CO37" s="68"/>
      <c r="CP37" s="68"/>
      <c r="CQ37" s="71"/>
      <c r="CR37" s="72"/>
      <c r="CS37" s="71"/>
      <c r="CT37" s="68"/>
      <c r="CU37" s="71"/>
      <c r="CV37" s="68"/>
      <c r="DN37">
        <v>2.6879094119327318E-2</v>
      </c>
      <c r="DO37">
        <v>41.139727103747298</v>
      </c>
      <c r="DP37">
        <f t="shared" si="17"/>
        <v>2.6879094119327318</v>
      </c>
      <c r="DQ37">
        <v>0.11377587785031</v>
      </c>
      <c r="DR37">
        <v>0</v>
      </c>
    </row>
    <row r="38" spans="1:122" customFormat="1">
      <c r="A38" s="46">
        <f t="shared" si="15"/>
        <v>1874</v>
      </c>
      <c r="B38" s="62">
        <f>'Wage incomes'!B38+Salaries!J38+Rent!J38+'Profits and self-employed'!AY38-'Profits and self-employed'!BK38+E38+F38</f>
        <v>1132.6041714836842</v>
      </c>
      <c r="C38" s="66">
        <f>'Wage incomes'!B38</f>
        <v>473.78876743609067</v>
      </c>
      <c r="D38" s="66">
        <f>Salaries!J38</f>
        <v>94.013899789789704</v>
      </c>
      <c r="E38" s="66"/>
      <c r="F38" s="66"/>
      <c r="G38" s="66">
        <f>'Profits and self-employed'!BA38</f>
        <v>308.85841657232419</v>
      </c>
      <c r="H38" s="266">
        <f>'Profits and self-employed'!AZ38-I38</f>
        <v>115.94308768547984</v>
      </c>
      <c r="I38" s="266"/>
      <c r="J38" s="66">
        <f>Rent!J38</f>
        <v>140</v>
      </c>
      <c r="K38" s="66"/>
      <c r="L38" s="67">
        <f t="shared" si="23"/>
        <v>-1.1368683772161603E-13</v>
      </c>
      <c r="N38" s="51">
        <v>1.135930735930736</v>
      </c>
      <c r="O38" s="52">
        <f t="shared" ref="O38:O69" si="32">100*N38/N37-100</f>
        <v>-2.1587393061244029</v>
      </c>
      <c r="P38" s="52">
        <f t="shared" si="16"/>
        <v>2.1587393061244029</v>
      </c>
      <c r="Q38" s="118">
        <f t="shared" si="24"/>
        <v>48.416463856566125</v>
      </c>
      <c r="R38" s="159">
        <f t="shared" si="25"/>
        <v>3.8798399182062453</v>
      </c>
      <c r="S38" s="118">
        <f t="shared" si="26"/>
        <v>86.173942776227079</v>
      </c>
      <c r="T38" s="14"/>
      <c r="U38" s="155">
        <f t="shared" si="21"/>
        <v>104.41811133055374</v>
      </c>
      <c r="V38" s="155">
        <f>'Constructed Bottom up deflator'!AE10</f>
        <v>108.54489166807051</v>
      </c>
      <c r="W38" s="156">
        <v>1.175883248628552</v>
      </c>
      <c r="X38" s="155">
        <f t="shared" si="22"/>
        <v>108.54489166807051</v>
      </c>
      <c r="Y38" s="157">
        <v>1.5692844233763024</v>
      </c>
      <c r="Z38" s="157">
        <v>1.2994372581120182</v>
      </c>
      <c r="AA38" s="155">
        <f t="shared" si="27"/>
        <v>48.098827674554542</v>
      </c>
      <c r="AB38" s="155">
        <f t="shared" si="28"/>
        <v>51.047129301621212</v>
      </c>
      <c r="AC38" s="155">
        <f t="shared" si="29"/>
        <v>43.468645018257838</v>
      </c>
      <c r="AD38" s="155">
        <f t="shared" si="30"/>
        <v>51.279177972748727</v>
      </c>
      <c r="AE38" s="14"/>
      <c r="AF38" s="143"/>
      <c r="AG38" s="143">
        <v>1142</v>
      </c>
      <c r="AH38" s="143">
        <v>49</v>
      </c>
      <c r="AI38" s="158">
        <v>1094</v>
      </c>
      <c r="AJ38" s="63">
        <v>1091</v>
      </c>
      <c r="AK38" s="67">
        <v>1312</v>
      </c>
      <c r="AL38" s="104"/>
      <c r="AM38" s="143">
        <v>48.7</v>
      </c>
      <c r="AN38" s="143">
        <f t="shared" si="18"/>
        <v>47.553056243446676</v>
      </c>
      <c r="AO38" s="143">
        <v>49</v>
      </c>
      <c r="AP38" s="143">
        <f t="shared" si="19"/>
        <v>49</v>
      </c>
      <c r="AQ38" s="143">
        <v>48.7</v>
      </c>
      <c r="AR38" s="143">
        <v>50.973123262279891</v>
      </c>
      <c r="AS38" s="151"/>
      <c r="AT38" s="151">
        <v>50.3</v>
      </c>
      <c r="AU38" s="104">
        <v>51.1</v>
      </c>
      <c r="AV38" s="104">
        <v>48</v>
      </c>
      <c r="AW38" s="143">
        <v>1155</v>
      </c>
      <c r="AX38" s="32"/>
      <c r="AY38" s="145">
        <f>'Extended Productivity'!H49</f>
        <v>13943.754968861116</v>
      </c>
      <c r="AZ38" s="124">
        <f>'Extended Productivity'!I49</f>
        <v>3002.4525837966689</v>
      </c>
      <c r="BA38" s="146">
        <f t="shared" si="20"/>
        <v>72.01357086638717</v>
      </c>
      <c r="BC38" s="115">
        <f t="shared" si="31"/>
        <v>67.232416437725689</v>
      </c>
      <c r="BD38" s="150">
        <f t="shared" si="14"/>
        <v>4.2081555186838298</v>
      </c>
      <c r="BE38" s="4"/>
      <c r="BF38" s="4"/>
      <c r="BG38" s="4"/>
      <c r="BH38" s="71"/>
      <c r="BI38" s="71"/>
      <c r="BJ38" s="5"/>
      <c r="BK38" s="4"/>
      <c r="BL38" s="4"/>
      <c r="BM38" s="4"/>
      <c r="BN38" s="5"/>
      <c r="BO38" s="71"/>
      <c r="BP38" s="4"/>
      <c r="BQ38" s="5"/>
      <c r="BR38" s="68"/>
      <c r="BS38" s="5"/>
      <c r="BT38" s="5"/>
      <c r="BU38" s="5"/>
      <c r="BV38" s="5"/>
      <c r="BW38" s="5"/>
      <c r="BX38" s="5"/>
      <c r="BY38" s="5"/>
      <c r="BZ38" s="5"/>
      <c r="CA38" s="5"/>
      <c r="CB38" s="5"/>
      <c r="CC38" s="4"/>
      <c r="CD38" s="4"/>
      <c r="CE38" s="4"/>
      <c r="CF38" s="4"/>
      <c r="CG38" s="4"/>
      <c r="CH38" s="71"/>
      <c r="CI38" s="5"/>
      <c r="CJ38" s="5"/>
      <c r="CK38" s="5"/>
      <c r="CL38" s="5"/>
      <c r="CM38" s="71"/>
      <c r="CN38" s="72"/>
      <c r="CO38" s="68"/>
      <c r="CP38" s="68"/>
      <c r="CQ38" s="71"/>
      <c r="CR38" s="72"/>
      <c r="CS38" s="71"/>
      <c r="CT38" s="68"/>
      <c r="CU38" s="71"/>
      <c r="CV38" s="68"/>
      <c r="DN38">
        <v>-4.9201852711760656E-3</v>
      </c>
      <c r="DO38">
        <v>26.709768608847099</v>
      </c>
      <c r="DP38">
        <f t="shared" si="17"/>
        <v>-0.49201852711760657</v>
      </c>
      <c r="DQ38">
        <v>7.4289597506398394E-2</v>
      </c>
      <c r="DR38">
        <v>0</v>
      </c>
    </row>
    <row r="39" spans="1:122" customFormat="1">
      <c r="A39" s="46">
        <f t="shared" si="15"/>
        <v>1875</v>
      </c>
      <c r="B39" s="62">
        <f>'Wage incomes'!B39+Salaries!J39+Rent!J39+'Profits and self-employed'!AY39-'Profits and self-employed'!BK39+E39+F39</f>
        <v>1119.4638091594802</v>
      </c>
      <c r="C39" s="66">
        <f>'Wage incomes'!B39</f>
        <v>473.61347453153451</v>
      </c>
      <c r="D39" s="66">
        <f>Salaries!J39</f>
        <v>96.505368352332212</v>
      </c>
      <c r="E39" s="66"/>
      <c r="F39" s="66"/>
      <c r="G39" s="66">
        <f>'Profits and self-employed'!BA39</f>
        <v>295.145318513973</v>
      </c>
      <c r="H39" s="266">
        <f>'Profits and self-employed'!AZ39-I39</f>
        <v>111.19964776164039</v>
      </c>
      <c r="I39" s="266"/>
      <c r="J39" s="66">
        <f>Rent!J39</f>
        <v>143</v>
      </c>
      <c r="K39" s="66"/>
      <c r="L39" s="67">
        <f t="shared" si="23"/>
        <v>1.1368683772161603E-13</v>
      </c>
      <c r="N39" s="51">
        <v>1.0785340314136125</v>
      </c>
      <c r="O39" s="52">
        <f t="shared" si="32"/>
        <v>-5.0528348869876396</v>
      </c>
      <c r="P39" s="52">
        <f t="shared" si="16"/>
        <v>5.0528348869876396</v>
      </c>
      <c r="Q39" s="118">
        <f t="shared" si="24"/>
        <v>50.401442468182992</v>
      </c>
      <c r="R39" s="159">
        <f t="shared" si="25"/>
        <v>3.9200197950682232</v>
      </c>
      <c r="S39" s="118">
        <f t="shared" si="26"/>
        <v>89.706902841139154</v>
      </c>
      <c r="T39" s="14"/>
      <c r="U39" s="155">
        <f t="shared" si="21"/>
        <v>101.11882220223049</v>
      </c>
      <c r="V39" s="155">
        <f>'Constructed Bottom up deflator'!AE11</f>
        <v>105.01510039561896</v>
      </c>
      <c r="W39" s="156">
        <v>1.1365748708808594</v>
      </c>
      <c r="X39" s="155">
        <f t="shared" si="22"/>
        <v>105.01510039561896</v>
      </c>
      <c r="Y39" s="157">
        <v>1.4748248823743149</v>
      </c>
      <c r="Z39" s="157">
        <v>1.2747479502078896</v>
      </c>
      <c r="AA39" s="155">
        <f t="shared" si="27"/>
        <v>49.184985332887656</v>
      </c>
      <c r="AB39" s="155">
        <f t="shared" si="28"/>
        <v>52.150786530181634</v>
      </c>
      <c r="AC39" s="155">
        <f t="shared" si="29"/>
        <v>45.716103970906453</v>
      </c>
      <c r="AD39" s="155">
        <f t="shared" si="30"/>
        <v>51.665893973355054</v>
      </c>
      <c r="AE39" s="14"/>
      <c r="AF39" s="143"/>
      <c r="AG39" s="143">
        <v>1133</v>
      </c>
      <c r="AH39" s="143">
        <v>50.2</v>
      </c>
      <c r="AI39" s="158">
        <v>1078</v>
      </c>
      <c r="AJ39" s="63">
        <v>1074</v>
      </c>
      <c r="AK39" s="67">
        <v>1236</v>
      </c>
      <c r="AL39" s="104"/>
      <c r="AM39" s="143">
        <v>49.9</v>
      </c>
      <c r="AN39" s="143">
        <f t="shared" si="18"/>
        <v>49.303297059000165</v>
      </c>
      <c r="AO39" s="143">
        <v>50.2</v>
      </c>
      <c r="AP39" s="143">
        <f t="shared" si="19"/>
        <v>50.233333333333327</v>
      </c>
      <c r="AQ39" s="143">
        <v>50</v>
      </c>
      <c r="AR39" s="143">
        <v>51.436515291936978</v>
      </c>
      <c r="AS39" s="151"/>
      <c r="AT39" s="151">
        <v>51</v>
      </c>
      <c r="AU39" s="104">
        <v>51.7</v>
      </c>
      <c r="AV39" s="104">
        <v>49.8</v>
      </c>
      <c r="AW39" s="143">
        <v>1146</v>
      </c>
      <c r="AX39" s="32"/>
      <c r="AY39" s="145">
        <f>'Extended Productivity'!H50</f>
        <v>13953.817449510063</v>
      </c>
      <c r="AZ39" s="124">
        <f>'Extended Productivity'!I50</f>
        <v>2990.7725693386055</v>
      </c>
      <c r="BA39" s="146">
        <f t="shared" si="20"/>
        <v>71.785192981505872</v>
      </c>
      <c r="BC39" s="115">
        <f t="shared" si="31"/>
        <v>70.211474504453861</v>
      </c>
      <c r="BD39" s="150">
        <f t="shared" si="14"/>
        <v>4.2515117521539372</v>
      </c>
      <c r="BE39" s="4"/>
      <c r="BF39" s="4"/>
      <c r="BG39" s="4"/>
      <c r="BH39" s="71"/>
      <c r="BI39" s="71"/>
      <c r="BJ39" s="5"/>
      <c r="BK39" s="4"/>
      <c r="BL39" s="4"/>
      <c r="BM39" s="4"/>
      <c r="BN39" s="5"/>
      <c r="BO39" s="71"/>
      <c r="BP39" s="4"/>
      <c r="BQ39" s="5"/>
      <c r="BR39" s="68"/>
      <c r="BS39" s="5"/>
      <c r="BT39" s="5"/>
      <c r="BU39" s="5"/>
      <c r="BV39" s="5"/>
      <c r="BW39" s="5"/>
      <c r="BX39" s="5"/>
      <c r="BY39" s="5"/>
      <c r="BZ39" s="5"/>
      <c r="CA39" s="5"/>
      <c r="CB39" s="5"/>
      <c r="CC39" s="4"/>
      <c r="CD39" s="4"/>
      <c r="CE39" s="4"/>
      <c r="CF39" s="4"/>
      <c r="CG39" s="4"/>
      <c r="CH39" s="71"/>
      <c r="CI39" s="5"/>
      <c r="CJ39" s="5"/>
      <c r="CK39" s="5"/>
      <c r="CL39" s="5"/>
      <c r="CM39" s="71"/>
      <c r="CN39" s="72"/>
      <c r="CO39" s="68"/>
      <c r="CP39" s="68"/>
      <c r="CQ39" s="71"/>
      <c r="CR39" s="72"/>
      <c r="CS39" s="71"/>
      <c r="CT39" s="68"/>
      <c r="CU39" s="71"/>
      <c r="CV39" s="68"/>
      <c r="DN39">
        <v>8.316141241680711E-3</v>
      </c>
      <c r="DO39">
        <v>10.2024679456187</v>
      </c>
      <c r="DP39">
        <f t="shared" si="17"/>
        <v>0.83161412416807112</v>
      </c>
      <c r="DQ39">
        <v>2.8841285681499601E-2</v>
      </c>
      <c r="DR39">
        <v>0</v>
      </c>
    </row>
    <row r="40" spans="1:122" customFormat="1">
      <c r="A40" s="46">
        <f t="shared" si="15"/>
        <v>1876</v>
      </c>
      <c r="B40" s="62">
        <f>'Wage incomes'!B40+Salaries!J40+Rent!J40+'Profits and self-employed'!AY40-'Profits and self-employed'!BK40+E40+F40</f>
        <v>1108.5203223133378</v>
      </c>
      <c r="C40" s="66">
        <f>'Wage incomes'!B40</f>
        <v>475.72059338270236</v>
      </c>
      <c r="D40" s="66">
        <f>Salaries!J40</f>
        <v>99.212294139501736</v>
      </c>
      <c r="E40" s="66"/>
      <c r="F40" s="66"/>
      <c r="G40" s="66">
        <f>'Profits and self-employed'!BA40</f>
        <v>279.75804301290225</v>
      </c>
      <c r="H40" s="266">
        <f>'Profits and self-employed'!AZ40-I40</f>
        <v>104.82939177823152</v>
      </c>
      <c r="I40" s="266"/>
      <c r="J40" s="66">
        <f>Rent!J40</f>
        <v>149</v>
      </c>
      <c r="K40" s="66"/>
      <c r="L40" s="67">
        <f t="shared" si="23"/>
        <v>-1.1368683772161603E-13</v>
      </c>
      <c r="N40" s="51">
        <v>1.0489082969432315</v>
      </c>
      <c r="O40" s="52">
        <f t="shared" si="32"/>
        <v>-2.7468520795353299</v>
      </c>
      <c r="P40" s="52">
        <f t="shared" si="16"/>
        <v>2.7468520795353299</v>
      </c>
      <c r="Q40" s="118">
        <f t="shared" si="24"/>
        <v>51.31837544962417</v>
      </c>
      <c r="R40" s="159">
        <f t="shared" si="25"/>
        <v>3.9380488839389947</v>
      </c>
      <c r="S40" s="118">
        <f t="shared" si="26"/>
        <v>91.338904106378834</v>
      </c>
      <c r="T40" s="14"/>
      <c r="U40" s="155">
        <f t="shared" si="21"/>
        <v>98.972803687443871</v>
      </c>
      <c r="V40" s="155">
        <f>'Constructed Bottom up deflator'!AE12</f>
        <v>102.9694283255059</v>
      </c>
      <c r="W40" s="156">
        <v>1.1131427043949484</v>
      </c>
      <c r="X40" s="155">
        <f t="shared" si="22"/>
        <v>102.9694283255059</v>
      </c>
      <c r="Y40" s="157">
        <v>1.4385534439705658</v>
      </c>
      <c r="Z40" s="157">
        <v>1.2709237063572658</v>
      </c>
      <c r="AA40" s="155">
        <f t="shared" si="27"/>
        <v>49.72941531798724</v>
      </c>
      <c r="AB40" s="155">
        <f t="shared" si="28"/>
        <v>52.666919181749343</v>
      </c>
      <c r="AC40" s="155">
        <f t="shared" si="29"/>
        <v>46.410609103623266</v>
      </c>
      <c r="AD40" s="155">
        <f t="shared" si="30"/>
        <v>51.31477056740043</v>
      </c>
      <c r="AE40" s="14"/>
      <c r="AF40" s="143"/>
      <c r="AG40" s="143">
        <v>1120</v>
      </c>
      <c r="AH40" s="143">
        <v>50.7</v>
      </c>
      <c r="AI40" s="158">
        <v>1063</v>
      </c>
      <c r="AJ40" s="63">
        <v>1057</v>
      </c>
      <c r="AK40" s="67">
        <v>1201</v>
      </c>
      <c r="AL40" s="104"/>
      <c r="AM40" s="143">
        <v>50.3</v>
      </c>
      <c r="AN40" s="143">
        <f t="shared" si="18"/>
        <v>49.893388636729412</v>
      </c>
      <c r="AO40" s="143">
        <v>50.7</v>
      </c>
      <c r="AP40" s="143">
        <f t="shared" si="19"/>
        <v>50.699999999999996</v>
      </c>
      <c r="AQ40" s="143">
        <v>50.3</v>
      </c>
      <c r="AR40" s="143">
        <v>51.760889712696944</v>
      </c>
      <c r="AS40" s="151"/>
      <c r="AT40" s="151">
        <v>51.3</v>
      </c>
      <c r="AU40" s="104">
        <v>52.2</v>
      </c>
      <c r="AV40" s="104">
        <v>50.5</v>
      </c>
      <c r="AW40" s="143">
        <v>1145</v>
      </c>
      <c r="AX40" s="32"/>
      <c r="AY40" s="145">
        <f>'Extended Productivity'!H51</f>
        <v>13950.059106495335</v>
      </c>
      <c r="AZ40" s="124">
        <f>'Extended Productivity'!I51</f>
        <v>2989.6030986474793</v>
      </c>
      <c r="BA40" s="146">
        <f t="shared" si="20"/>
        <v>71.737795908323903</v>
      </c>
      <c r="BC40" s="115">
        <f t="shared" si="31"/>
        <v>71.536035920598422</v>
      </c>
      <c r="BD40" s="150">
        <f t="shared" si="14"/>
        <v>4.2702013216246684</v>
      </c>
      <c r="BE40" s="4"/>
      <c r="BF40" s="4"/>
      <c r="BG40" s="4"/>
      <c r="BH40" s="71"/>
      <c r="BI40" s="71"/>
      <c r="BJ40" s="5"/>
      <c r="BK40" s="4"/>
      <c r="BL40" s="4"/>
      <c r="BM40" s="4"/>
      <c r="BN40" s="5"/>
      <c r="BO40" s="71"/>
      <c r="BP40" s="4"/>
      <c r="BQ40" s="5"/>
      <c r="BR40" s="68"/>
      <c r="BS40" s="5"/>
      <c r="BT40" s="5"/>
      <c r="BU40" s="5"/>
      <c r="BV40" s="5"/>
      <c r="BW40" s="5"/>
      <c r="BX40" s="5"/>
      <c r="BY40" s="5"/>
      <c r="BZ40" s="5"/>
      <c r="CA40" s="5"/>
      <c r="CB40" s="5"/>
      <c r="CC40" s="4"/>
      <c r="CD40" s="4"/>
      <c r="CE40" s="4"/>
      <c r="CF40" s="4"/>
      <c r="CG40" s="4"/>
      <c r="CH40" s="71"/>
      <c r="CI40" s="5"/>
      <c r="CJ40" s="5"/>
      <c r="CK40" s="5"/>
      <c r="CL40" s="5"/>
      <c r="CM40" s="71"/>
      <c r="CN40" s="72"/>
      <c r="CO40" s="68"/>
      <c r="CP40" s="68"/>
      <c r="CQ40" s="71"/>
      <c r="CR40" s="72"/>
      <c r="CS40" s="71"/>
      <c r="CT40" s="68"/>
      <c r="CU40" s="71"/>
      <c r="CV40" s="68"/>
      <c r="DN40">
        <v>7.9447707646274814E-3</v>
      </c>
      <c r="DO40">
        <v>-9.6923143590063798</v>
      </c>
      <c r="DP40">
        <f t="shared" si="17"/>
        <v>0.79447707646274812</v>
      </c>
      <c r="DQ40">
        <v>-2.8039505825894599E-2</v>
      </c>
      <c r="DR40">
        <v>0</v>
      </c>
    </row>
    <row r="41" spans="1:122" customFormat="1">
      <c r="A41" s="46">
        <f t="shared" si="15"/>
        <v>1877</v>
      </c>
      <c r="B41" s="62">
        <f>'Wage incomes'!B41+Salaries!J41+Rent!J41+'Profits and self-employed'!AY41-'Profits and self-employed'!BK41+E41+F41</f>
        <v>1094.6804750005845</v>
      </c>
      <c r="C41" s="66">
        <f>'Wage incomes'!B41</f>
        <v>470.68275910659241</v>
      </c>
      <c r="D41" s="66">
        <f>Salaries!J41</f>
        <v>101.53494516500422</v>
      </c>
      <c r="E41" s="66"/>
      <c r="F41" s="66"/>
      <c r="G41" s="66">
        <f>'Profits and self-employed'!BA41</f>
        <v>267.51297036158587</v>
      </c>
      <c r="H41" s="266">
        <f>'Profits and self-employed'!AZ41-I41</f>
        <v>102.94980036740191</v>
      </c>
      <c r="I41" s="266"/>
      <c r="J41" s="66">
        <f>Rent!J41</f>
        <v>152</v>
      </c>
      <c r="K41" s="66"/>
      <c r="L41" s="67">
        <f t="shared" si="23"/>
        <v>5.6843418860808015E-14</v>
      </c>
      <c r="N41" s="51">
        <v>1.0220848056537102</v>
      </c>
      <c r="O41" s="52">
        <f t="shared" si="32"/>
        <v>-2.5572770629893284</v>
      </c>
      <c r="P41" s="52">
        <f t="shared" si="16"/>
        <v>2.5572770629893284</v>
      </c>
      <c r="Q41" s="118">
        <f t="shared" si="24"/>
        <v>52.007646485135581</v>
      </c>
      <c r="R41" s="159">
        <f t="shared" si="25"/>
        <v>3.9513907555620293</v>
      </c>
      <c r="S41" s="118">
        <f t="shared" si="26"/>
        <v>92.565701729341043</v>
      </c>
      <c r="T41" s="14"/>
      <c r="U41" s="155">
        <f t="shared" si="21"/>
        <v>96.956205197132618</v>
      </c>
      <c r="V41" s="155">
        <f>'Constructed Bottom up deflator'!AE13</f>
        <v>102.91582424792185</v>
      </c>
      <c r="W41" s="156">
        <v>1.0906021729233488</v>
      </c>
      <c r="X41" s="155">
        <f t="shared" si="22"/>
        <v>102.91582424792185</v>
      </c>
      <c r="Y41" s="157">
        <v>1.4439364842990379</v>
      </c>
      <c r="Z41" s="157">
        <v>1.2620272404127648</v>
      </c>
      <c r="AA41" s="155">
        <f t="shared" si="27"/>
        <v>50.123518728285504</v>
      </c>
      <c r="AB41" s="155">
        <f t="shared" si="28"/>
        <v>52.036463339103307</v>
      </c>
      <c r="AC41" s="155">
        <f t="shared" si="29"/>
        <v>45.660313811282258</v>
      </c>
      <c r="AD41" s="155">
        <f t="shared" si="30"/>
        <v>51.031326279161568</v>
      </c>
      <c r="AE41" s="14"/>
      <c r="AF41" s="143"/>
      <c r="AG41" s="143">
        <v>1108</v>
      </c>
      <c r="AH41" s="143">
        <v>51.2</v>
      </c>
      <c r="AI41" s="158">
        <v>1056</v>
      </c>
      <c r="AJ41" s="63">
        <v>1051</v>
      </c>
      <c r="AK41" s="67">
        <v>1157</v>
      </c>
      <c r="AL41" s="104"/>
      <c r="AM41" s="143">
        <v>51.5</v>
      </c>
      <c r="AN41" s="143">
        <f t="shared" si="18"/>
        <v>50.91213604937262</v>
      </c>
      <c r="AO41" s="143">
        <v>51.2</v>
      </c>
      <c r="AP41" s="143">
        <f t="shared" si="19"/>
        <v>51.233333333333327</v>
      </c>
      <c r="AQ41" s="143">
        <v>51</v>
      </c>
      <c r="AR41" s="143">
        <v>52.038924930491198</v>
      </c>
      <c r="AS41" s="151"/>
      <c r="AT41" s="151">
        <v>51</v>
      </c>
      <c r="AU41" s="104">
        <v>52.8</v>
      </c>
      <c r="AV41" s="104">
        <v>51.2</v>
      </c>
      <c r="AW41" s="143">
        <v>1132</v>
      </c>
      <c r="AX41" s="32"/>
      <c r="AY41" s="145">
        <f>'Extended Productivity'!H52</f>
        <v>13819.434158774862</v>
      </c>
      <c r="AZ41" s="124">
        <f>'Extended Productivity'!I52</f>
        <v>2981.7953231494807</v>
      </c>
      <c r="BA41" s="146">
        <f t="shared" si="20"/>
        <v>70.88046153352046</v>
      </c>
      <c r="BC41" s="115">
        <f t="shared" si="31"/>
        <v>73.373741310276841</v>
      </c>
      <c r="BD41" s="150">
        <f t="shared" si="14"/>
        <v>4.2955661237970624</v>
      </c>
      <c r="BE41" s="4"/>
      <c r="BF41" s="4"/>
      <c r="BG41" s="4"/>
      <c r="BH41" s="71"/>
      <c r="BI41" s="71"/>
      <c r="BJ41" s="5"/>
      <c r="BK41" s="4"/>
      <c r="BL41" s="4"/>
      <c r="BM41" s="4"/>
      <c r="BN41" s="5"/>
      <c r="BO41" s="71"/>
      <c r="BP41" s="4"/>
      <c r="BQ41" s="5"/>
      <c r="BR41" s="68"/>
      <c r="BS41" s="5"/>
      <c r="BT41" s="5"/>
      <c r="BU41" s="5"/>
      <c r="BV41" s="5"/>
      <c r="BW41" s="5"/>
      <c r="BX41" s="5"/>
      <c r="BY41" s="5"/>
      <c r="BZ41" s="5"/>
      <c r="CA41" s="5"/>
      <c r="CB41" s="5"/>
      <c r="CC41" s="4"/>
      <c r="CD41" s="4"/>
      <c r="CE41" s="4"/>
      <c r="CF41" s="4"/>
      <c r="CG41" s="4"/>
      <c r="CH41" s="71"/>
      <c r="CI41" s="5"/>
      <c r="CJ41" s="5"/>
      <c r="CK41" s="5"/>
      <c r="CL41" s="5"/>
      <c r="CM41" s="71"/>
      <c r="CN41" s="72"/>
      <c r="CO41" s="68"/>
      <c r="CP41" s="68"/>
      <c r="CQ41" s="71"/>
      <c r="CR41" s="72"/>
      <c r="CS41" s="71"/>
      <c r="CT41" s="68"/>
      <c r="CU41" s="71"/>
      <c r="CV41" s="68"/>
      <c r="DN41">
        <v>7.0993102699893713E-3</v>
      </c>
      <c r="DO41">
        <v>-14.786742457552799</v>
      </c>
      <c r="DP41">
        <f t="shared" si="17"/>
        <v>0.70993102699893718</v>
      </c>
      <c r="DQ41">
        <v>-4.3444319308118602E-2</v>
      </c>
      <c r="DR41">
        <v>0</v>
      </c>
    </row>
    <row r="42" spans="1:122" customFormat="1">
      <c r="A42" s="46">
        <f t="shared" si="15"/>
        <v>1878</v>
      </c>
      <c r="B42" s="62">
        <f>'Wage incomes'!B42+Salaries!J42+Rent!J42+'Profits and self-employed'!AY42-'Profits and self-employed'!BK42+E42+F42</f>
        <v>1071.3330613153116</v>
      </c>
      <c r="C42" s="66">
        <f>'Wage incomes'!B42</f>
        <v>460.71668528272687</v>
      </c>
      <c r="D42" s="66">
        <f>Salaries!J42</f>
        <v>103.57359408965061</v>
      </c>
      <c r="E42" s="66"/>
      <c r="F42" s="66"/>
      <c r="G42" s="66">
        <f>'Profits and self-employed'!BA42</f>
        <v>253.21142715879239</v>
      </c>
      <c r="H42" s="266">
        <f>'Profits and self-employed'!AZ42-I42</f>
        <v>98.831354784141809</v>
      </c>
      <c r="I42" s="266"/>
      <c r="J42" s="66">
        <f>Rent!J42</f>
        <v>155</v>
      </c>
      <c r="K42" s="66"/>
      <c r="L42" s="67">
        <f t="shared" si="23"/>
        <v>-5.6843418860808015E-14</v>
      </c>
      <c r="N42" s="51">
        <v>1.0182724252491695</v>
      </c>
      <c r="O42" s="52">
        <f t="shared" si="32"/>
        <v>-0.37300039913050398</v>
      </c>
      <c r="P42" s="52">
        <f t="shared" si="16"/>
        <v>0.37300039913050398</v>
      </c>
      <c r="Q42" s="118">
        <f t="shared" si="24"/>
        <v>51.088986268510865</v>
      </c>
      <c r="R42" s="159">
        <f t="shared" si="25"/>
        <v>3.9335689410732502</v>
      </c>
      <c r="S42" s="118">
        <f t="shared" si="26"/>
        <v>90.930626248142332</v>
      </c>
      <c r="T42" s="14"/>
      <c r="U42" s="155">
        <f t="shared" si="21"/>
        <v>94.748476353848503</v>
      </c>
      <c r="V42" s="155">
        <f>'Constructed Bottom up deflator'!AE14</f>
        <v>99.885864911133808</v>
      </c>
      <c r="W42" s="156">
        <v>1.0596316217187447</v>
      </c>
      <c r="X42" s="155">
        <f t="shared" si="22"/>
        <v>99.885864911133808</v>
      </c>
      <c r="Y42" s="157">
        <v>1.3415305504312121</v>
      </c>
      <c r="Z42" s="157">
        <v>1.2342626411236839</v>
      </c>
      <c r="AA42" s="155">
        <f t="shared" si="27"/>
        <v>50.488228808974128</v>
      </c>
      <c r="AB42" s="155">
        <f t="shared" si="28"/>
        <v>52.471445644225703</v>
      </c>
      <c r="AC42" s="155">
        <f t="shared" si="29"/>
        <v>48.097615937244804</v>
      </c>
      <c r="AD42" s="155">
        <f t="shared" si="30"/>
        <v>51.066387482927453</v>
      </c>
      <c r="AE42" s="14"/>
      <c r="AF42" s="143"/>
      <c r="AG42" s="143">
        <v>1087</v>
      </c>
      <c r="AH42" s="143">
        <v>51.4</v>
      </c>
      <c r="AI42" s="158">
        <v>1023</v>
      </c>
      <c r="AJ42" s="63">
        <v>1018</v>
      </c>
      <c r="AK42" s="67">
        <v>1226</v>
      </c>
      <c r="AL42" s="104"/>
      <c r="AM42" s="143">
        <v>50.7</v>
      </c>
      <c r="AN42" s="143">
        <f t="shared" si="18"/>
        <v>49.498191246593741</v>
      </c>
      <c r="AO42" s="143">
        <v>51.4</v>
      </c>
      <c r="AP42" s="143">
        <f t="shared" si="19"/>
        <v>51.433333333333337</v>
      </c>
      <c r="AQ42" s="143">
        <v>50.7</v>
      </c>
      <c r="AR42" s="143">
        <v>52.455977757182573</v>
      </c>
      <c r="AS42" s="151"/>
      <c r="AT42" s="151">
        <v>51.9</v>
      </c>
      <c r="AU42" s="104">
        <v>53.1</v>
      </c>
      <c r="AV42" s="104">
        <v>51.7</v>
      </c>
      <c r="AW42" s="143">
        <v>1204</v>
      </c>
      <c r="AX42" s="32"/>
      <c r="AY42" s="145">
        <f>'Extended Productivity'!H53</f>
        <v>13749.07156720648</v>
      </c>
      <c r="AZ42" s="124">
        <f>'Extended Productivity'!I53</f>
        <v>2978.9663817672576</v>
      </c>
      <c r="BA42" s="146">
        <f t="shared" si="20"/>
        <v>70.45266426173265</v>
      </c>
      <c r="BC42" s="115">
        <f t="shared" si="31"/>
        <v>72.515336082556871</v>
      </c>
      <c r="BD42" s="150">
        <f t="shared" si="14"/>
        <v>4.2837980716640516</v>
      </c>
      <c r="BE42" s="4"/>
      <c r="BF42" s="4"/>
      <c r="BG42" s="4"/>
      <c r="BH42" s="71"/>
      <c r="BI42" s="71"/>
      <c r="BJ42" s="5"/>
      <c r="BK42" s="4"/>
      <c r="BL42" s="4"/>
      <c r="BM42" s="4"/>
      <c r="BN42" s="5"/>
      <c r="BO42" s="71"/>
      <c r="BP42" s="4"/>
      <c r="BQ42" s="5"/>
      <c r="BR42" s="68"/>
      <c r="BS42" s="5"/>
      <c r="BT42" s="5"/>
      <c r="BU42" s="5"/>
      <c r="BV42" s="5"/>
      <c r="BW42" s="5"/>
      <c r="BX42" s="5"/>
      <c r="BY42" s="5"/>
      <c r="BZ42" s="5"/>
      <c r="CA42" s="5"/>
      <c r="CB42" s="5"/>
      <c r="CC42" s="4"/>
      <c r="CD42" s="4"/>
      <c r="CE42" s="4"/>
      <c r="CF42" s="4"/>
      <c r="CG42" s="4"/>
      <c r="CH42" s="71"/>
      <c r="CI42" s="5"/>
      <c r="CJ42" s="5"/>
      <c r="CK42" s="5"/>
      <c r="CL42" s="5"/>
      <c r="CM42" s="71"/>
      <c r="CN42" s="72"/>
      <c r="CO42" s="68"/>
      <c r="CP42" s="68"/>
      <c r="CQ42" s="71"/>
      <c r="CR42" s="72"/>
      <c r="CS42" s="71"/>
      <c r="CT42" s="68"/>
      <c r="CU42" s="71"/>
      <c r="CV42" s="68"/>
      <c r="DN42">
        <v>-6.4459138243784242E-3</v>
      </c>
      <c r="DO42">
        <v>-25.996057358955401</v>
      </c>
      <c r="DP42">
        <f t="shared" si="17"/>
        <v>-0.64459138243784242</v>
      </c>
      <c r="DQ42">
        <v>-7.7858767275623394E-2</v>
      </c>
      <c r="DR42">
        <v>0</v>
      </c>
    </row>
    <row r="43" spans="1:122" customFormat="1">
      <c r="A43" s="46">
        <f t="shared" si="15"/>
        <v>1879</v>
      </c>
      <c r="B43" s="62">
        <f>'Wage incomes'!B43+Salaries!J43+Rent!J43+'Profits and self-employed'!AY43-'Profits and self-employed'!BK43+E43+F43</f>
        <v>1046.4205913228825</v>
      </c>
      <c r="C43" s="66">
        <f>'Wage incomes'!B43</f>
        <v>449.98697866915165</v>
      </c>
      <c r="D43" s="66">
        <f>Salaries!J43</f>
        <v>104.62851830193338</v>
      </c>
      <c r="E43" s="66"/>
      <c r="F43" s="66"/>
      <c r="G43" s="66">
        <f>'Profits and self-employed'!BA43</f>
        <v>236.73979435179893</v>
      </c>
      <c r="H43" s="266">
        <f>'Profits and self-employed'!AZ43-I43</f>
        <v>99.065299999998444</v>
      </c>
      <c r="I43" s="266"/>
      <c r="J43" s="66">
        <f>Rent!J43</f>
        <v>156</v>
      </c>
      <c r="K43" s="66"/>
      <c r="L43" s="67">
        <f t="shared" si="23"/>
        <v>1.1368683772161603E-13</v>
      </c>
      <c r="N43" s="51">
        <v>0.95313881520778077</v>
      </c>
      <c r="O43" s="52">
        <f t="shared" si="32"/>
        <v>-6.3964817691543203</v>
      </c>
      <c r="P43" s="52">
        <f t="shared" si="16"/>
        <v>6.3964817691543203</v>
      </c>
      <c r="Q43" s="118">
        <f t="shared" si="24"/>
        <v>53.311006531686346</v>
      </c>
      <c r="R43" s="159">
        <f t="shared" si="25"/>
        <v>3.976142811385869</v>
      </c>
      <c r="S43" s="118">
        <f t="shared" si="26"/>
        <v>94.885484404941266</v>
      </c>
      <c r="T43" s="14"/>
      <c r="U43" s="155">
        <f t="shared" si="21"/>
        <v>91.705869175627242</v>
      </c>
      <c r="V43" s="155">
        <f>'Constructed Bottom up deflator'!AE15</f>
        <v>95.478359805647699</v>
      </c>
      <c r="W43" s="156">
        <v>1.0417317935159005</v>
      </c>
      <c r="X43" s="155">
        <f t="shared" si="22"/>
        <v>95.478359805647699</v>
      </c>
      <c r="Y43" s="157">
        <v>1.2797537542806581</v>
      </c>
      <c r="Z43" s="157">
        <v>1.1799550849142417</v>
      </c>
      <c r="AA43" s="155">
        <f t="shared" si="27"/>
        <v>50.161544030513561</v>
      </c>
      <c r="AB43" s="155">
        <f t="shared" si="28"/>
        <v>53.617169567168276</v>
      </c>
      <c r="AC43" s="155">
        <f t="shared" si="29"/>
        <v>49.246965436247436</v>
      </c>
      <c r="AD43" s="155">
        <f t="shared" si="30"/>
        <v>52.174586232209734</v>
      </c>
      <c r="AE43" s="14"/>
      <c r="AF43" s="143"/>
      <c r="AG43" s="143">
        <v>1048</v>
      </c>
      <c r="AH43" s="143">
        <v>51.2</v>
      </c>
      <c r="AI43" s="158">
        <v>999</v>
      </c>
      <c r="AJ43" s="63">
        <v>993</v>
      </c>
      <c r="AK43" s="67">
        <v>1078</v>
      </c>
      <c r="AL43" s="104"/>
      <c r="AM43" s="143">
        <v>51.9</v>
      </c>
      <c r="AN43" s="143">
        <f t="shared" si="18"/>
        <v>51.58205345048674</v>
      </c>
      <c r="AO43" s="143">
        <v>51.2</v>
      </c>
      <c r="AP43" s="143">
        <f t="shared" si="19"/>
        <v>51.166666666666664</v>
      </c>
      <c r="AQ43" s="143">
        <v>51.1</v>
      </c>
      <c r="AR43" s="143">
        <v>51.29749768303985</v>
      </c>
      <c r="AS43" s="151"/>
      <c r="AT43" s="151">
        <v>50</v>
      </c>
      <c r="AU43" s="104">
        <v>52</v>
      </c>
      <c r="AV43" s="104">
        <v>51.6</v>
      </c>
      <c r="AW43" s="143">
        <v>1131</v>
      </c>
      <c r="AX43" s="32"/>
      <c r="AY43" s="145">
        <f>'Extended Productivity'!H54</f>
        <v>13687.637537757437</v>
      </c>
      <c r="AZ43" s="124">
        <f>'Extended Productivity'!I54</f>
        <v>2980.009468323899</v>
      </c>
      <c r="BA43" s="146">
        <f t="shared" si="20"/>
        <v>70.162424283180684</v>
      </c>
      <c r="BC43" s="115">
        <f t="shared" si="31"/>
        <v>75.982275521893627</v>
      </c>
      <c r="BD43" s="150">
        <f t="shared" si="14"/>
        <v>4.330500096269871</v>
      </c>
      <c r="BE43" s="4"/>
      <c r="BF43" s="4"/>
      <c r="BG43" s="4"/>
      <c r="BH43" s="71"/>
      <c r="BI43" s="71"/>
      <c r="BJ43" s="5"/>
      <c r="BK43" s="4"/>
      <c r="BL43" s="4"/>
      <c r="BM43" s="4"/>
      <c r="BN43" s="5"/>
      <c r="BO43" s="71"/>
      <c r="BP43" s="4"/>
      <c r="BQ43" s="5"/>
      <c r="BR43" s="68"/>
      <c r="BS43" s="5"/>
      <c r="BT43" s="5"/>
      <c r="BU43" s="5"/>
      <c r="BV43" s="5"/>
      <c r="BW43" s="5"/>
      <c r="BX43" s="5"/>
      <c r="BY43" s="5"/>
      <c r="BZ43" s="5"/>
      <c r="CA43" s="5"/>
      <c r="CB43" s="5"/>
      <c r="CC43" s="4"/>
      <c r="CD43" s="4"/>
      <c r="CE43" s="4"/>
      <c r="CF43" s="4"/>
      <c r="CG43" s="4"/>
      <c r="CH43" s="71"/>
      <c r="CI43" s="5"/>
      <c r="CJ43" s="5"/>
      <c r="CK43" s="5"/>
      <c r="CL43" s="5"/>
      <c r="CM43" s="71"/>
      <c r="CN43" s="72"/>
      <c r="CO43" s="68"/>
      <c r="CP43" s="68"/>
      <c r="CQ43" s="71"/>
      <c r="CR43" s="72"/>
      <c r="CS43" s="71"/>
      <c r="CT43" s="68"/>
      <c r="CU43" s="71"/>
      <c r="CV43" s="68"/>
      <c r="DN43">
        <v>-4.2903736347061315E-2</v>
      </c>
      <c r="DO43">
        <v>-24.0876326475734</v>
      </c>
      <c r="DP43">
        <f t="shared" si="17"/>
        <v>-4.2903736347061319</v>
      </c>
      <c r="DQ43">
        <v>-7.2310121155052004E-2</v>
      </c>
      <c r="DR43">
        <v>0</v>
      </c>
    </row>
    <row r="44" spans="1:122" customFormat="1">
      <c r="A44" s="46">
        <f t="shared" si="15"/>
        <v>1880</v>
      </c>
      <c r="B44" s="62">
        <f>'Wage incomes'!B44+Salaries!J44+Rent!J44+'Profits and self-employed'!AY44-'Profits and self-employed'!BK44+E44+F44</f>
        <v>1102.6638394713377</v>
      </c>
      <c r="C44" s="66">
        <f>'Wage incomes'!B44</f>
        <v>467.48703947133782</v>
      </c>
      <c r="D44" s="66">
        <f>Salaries!J44</f>
        <v>107.2</v>
      </c>
      <c r="E44" s="66"/>
      <c r="F44" s="66"/>
      <c r="G44" s="66">
        <f>'Profits and self-employed'!BA44</f>
        <v>263.5728051694382</v>
      </c>
      <c r="H44" s="266">
        <f>'Profits and self-employed'!AZ44-I44</f>
        <v>107.40399483056177</v>
      </c>
      <c r="I44" s="266"/>
      <c r="J44" s="66">
        <f>Rent!J44</f>
        <v>157</v>
      </c>
      <c r="K44" s="66"/>
      <c r="L44" s="67">
        <f t="shared" si="23"/>
        <v>-5.6843418860808015E-14</v>
      </c>
      <c r="N44" s="51">
        <v>1.0164576802507836</v>
      </c>
      <c r="O44" s="52">
        <f t="shared" si="32"/>
        <v>6.6431944678697903</v>
      </c>
      <c r="P44" s="52">
        <f t="shared" si="16"/>
        <v>-6.6431944678697903</v>
      </c>
      <c r="Q44" s="118">
        <f t="shared" si="24"/>
        <v>52.676946450203459</v>
      </c>
      <c r="R44" s="159">
        <f t="shared" si="25"/>
        <v>3.964177911075951</v>
      </c>
      <c r="S44" s="118">
        <f t="shared" si="26"/>
        <v>93.756953883995621</v>
      </c>
      <c r="T44" s="14"/>
      <c r="U44" s="155">
        <f t="shared" si="21"/>
        <v>93.785106724442301</v>
      </c>
      <c r="V44" s="155">
        <f>'Constructed Bottom up deflator'!AE16</f>
        <v>96.326819248929482</v>
      </c>
      <c r="W44" s="156">
        <v>1.0377572406716469</v>
      </c>
      <c r="X44" s="155">
        <f t="shared" si="22"/>
        <v>96.326819248929482</v>
      </c>
      <c r="Y44" s="157">
        <v>1.3453755792372633</v>
      </c>
      <c r="Z44" s="157">
        <v>1.215353737461669</v>
      </c>
      <c r="AA44" s="155">
        <f t="shared" si="27"/>
        <v>53.060079756291692</v>
      </c>
      <c r="AB44" s="155">
        <f t="shared" si="28"/>
        <v>56.001346511165345</v>
      </c>
      <c r="AC44" s="155">
        <f t="shared" si="29"/>
        <v>49.362733641283704</v>
      </c>
      <c r="AD44" s="155">
        <f t="shared" si="30"/>
        <v>53.377551039362892</v>
      </c>
      <c r="AE44" s="14"/>
      <c r="AF44" s="143"/>
      <c r="AG44" s="143">
        <v>1122</v>
      </c>
      <c r="AH44" s="143">
        <v>53.6</v>
      </c>
      <c r="AI44" s="158">
        <v>1043</v>
      </c>
      <c r="AJ44" s="63">
        <v>1039</v>
      </c>
      <c r="AK44" s="67">
        <v>1297</v>
      </c>
      <c r="AL44" s="104"/>
      <c r="AM44" s="143">
        <v>52</v>
      </c>
      <c r="AN44" s="143">
        <f t="shared" si="18"/>
        <v>50.609468972938934</v>
      </c>
      <c r="AO44" s="143">
        <v>53.6</v>
      </c>
      <c r="AP44" s="143">
        <f t="shared" si="19"/>
        <v>53.6</v>
      </c>
      <c r="AQ44" s="143">
        <v>53</v>
      </c>
      <c r="AR44" s="143">
        <v>55.329008341056536</v>
      </c>
      <c r="AS44" s="151"/>
      <c r="AT44" s="151">
        <v>54.5</v>
      </c>
      <c r="AU44" s="104">
        <v>56.4</v>
      </c>
      <c r="AV44" s="104">
        <v>54.3</v>
      </c>
      <c r="AW44" s="143">
        <v>1276</v>
      </c>
      <c r="AX44" s="32"/>
      <c r="AY44" s="145">
        <f>'Extended Productivity'!H55</f>
        <v>14109.569710121457</v>
      </c>
      <c r="AZ44" s="124">
        <f>'Extended Productivity'!I55</f>
        <v>3000.9672582799471</v>
      </c>
      <c r="BA44" s="146">
        <f t="shared" si="20"/>
        <v>72.833884511232199</v>
      </c>
      <c r="BC44" s="115">
        <f t="shared" si="31"/>
        <v>72.324779604580613</v>
      </c>
      <c r="BD44" s="150">
        <f t="shared" si="14"/>
        <v>4.2811668035652035</v>
      </c>
      <c r="BE44" s="4"/>
      <c r="BF44" s="4"/>
      <c r="BG44" s="4"/>
      <c r="BH44" s="71"/>
      <c r="BI44" s="71"/>
      <c r="BJ44" s="5"/>
      <c r="BK44" s="4"/>
      <c r="BL44" s="4"/>
      <c r="BM44" s="4"/>
      <c r="BN44" s="5"/>
      <c r="BO44" s="71"/>
      <c r="BP44" s="4"/>
      <c r="BQ44" s="5"/>
      <c r="BR44" s="68"/>
      <c r="BS44" s="5"/>
      <c r="BT44" s="5"/>
      <c r="BU44" s="5"/>
      <c r="BV44" s="5"/>
      <c r="BW44" s="5"/>
      <c r="BX44" s="5"/>
      <c r="BY44" s="5"/>
      <c r="BZ44" s="5"/>
      <c r="CA44" s="5"/>
      <c r="CB44" s="5"/>
      <c r="CC44" s="4"/>
      <c r="CD44" s="4"/>
      <c r="CE44" s="4"/>
      <c r="CF44" s="4"/>
      <c r="CG44" s="4"/>
      <c r="CH44" s="71"/>
      <c r="CI44" s="5"/>
      <c r="CJ44" s="5"/>
      <c r="CK44" s="5"/>
      <c r="CL44" s="5"/>
      <c r="CM44" s="71"/>
      <c r="CN44" s="72"/>
      <c r="CO44" s="68"/>
      <c r="CP44" s="68"/>
      <c r="CQ44" s="71"/>
      <c r="CR44" s="72"/>
      <c r="CS44" s="71"/>
      <c r="CT44" s="68"/>
      <c r="CU44" s="71"/>
      <c r="CV44" s="68"/>
      <c r="DN44">
        <v>5.4069415409433808E-4</v>
      </c>
      <c r="DO44">
        <v>4.0311186658231</v>
      </c>
      <c r="DP44">
        <f t="shared" si="17"/>
        <v>5.4069415409433809E-2</v>
      </c>
      <c r="DQ44">
        <v>1.0974831231058199E-2</v>
      </c>
      <c r="DR44">
        <v>0</v>
      </c>
    </row>
    <row r="45" spans="1:122" customFormat="1">
      <c r="A45" s="46">
        <f t="shared" si="15"/>
        <v>1881</v>
      </c>
      <c r="B45" s="62">
        <f>'Wage incomes'!B45+Salaries!J45+Rent!J45+'Profits and self-employed'!AY45-'Profits and self-employed'!BK45+E45+F45</f>
        <v>1134.7586596188307</v>
      </c>
      <c r="C45" s="66">
        <f>'Wage incomes'!B45</f>
        <v>476.78976217448212</v>
      </c>
      <c r="D45" s="66">
        <f>Salaries!J45</f>
        <v>110.26125073192425</v>
      </c>
      <c r="E45" s="66"/>
      <c r="F45" s="66"/>
      <c r="G45" s="66">
        <f>'Profits and self-employed'!BA45</f>
        <v>276.78291855282185</v>
      </c>
      <c r="H45" s="266">
        <f>'Profits and self-employed'!AZ45-I45</f>
        <v>111.92472815960252</v>
      </c>
      <c r="I45" s="266"/>
      <c r="J45" s="66">
        <f>Rent!J45</f>
        <v>159</v>
      </c>
      <c r="K45" s="66"/>
      <c r="L45" s="67">
        <f t="shared" si="23"/>
        <v>-5.6843418860808015E-14</v>
      </c>
      <c r="N45" s="51">
        <v>0.9807383627608347</v>
      </c>
      <c r="O45" s="52">
        <f t="shared" si="32"/>
        <v>-3.514097850206241</v>
      </c>
      <c r="P45" s="52">
        <f t="shared" si="16"/>
        <v>3.514097850206241</v>
      </c>
      <c r="Q45" s="118">
        <f t="shared" si="24"/>
        <v>56.184575402673623</v>
      </c>
      <c r="R45" s="159">
        <f t="shared" si="25"/>
        <v>4.028642260201714</v>
      </c>
      <c r="S45" s="118">
        <f t="shared" si="26"/>
        <v>100</v>
      </c>
      <c r="T45" s="14"/>
      <c r="U45" s="155">
        <f t="shared" si="21"/>
        <v>91.866059607995084</v>
      </c>
      <c r="V45" s="155">
        <f>'Constructed Bottom up deflator'!AE17</f>
        <v>94.292525750798191</v>
      </c>
      <c r="W45" s="156">
        <v>1.0299920914778318</v>
      </c>
      <c r="X45" s="155">
        <f t="shared" si="22"/>
        <v>94.292525750798191</v>
      </c>
      <c r="Y45" s="157">
        <v>1.2992352335646511</v>
      </c>
      <c r="Z45" s="157">
        <v>1.2019848463495906</v>
      </c>
      <c r="AA45" s="155">
        <f t="shared" si="27"/>
        <v>55.016144697440318</v>
      </c>
      <c r="AB45" s="155">
        <f t="shared" si="28"/>
        <v>58.874711677308561</v>
      </c>
      <c r="AC45" s="155">
        <f t="shared" si="29"/>
        <v>52.603582959617739</v>
      </c>
      <c r="AD45" s="155">
        <f t="shared" si="30"/>
        <v>55.542154973484507</v>
      </c>
      <c r="AE45" s="14"/>
      <c r="AF45" s="143"/>
      <c r="AG45" s="143">
        <v>1138</v>
      </c>
      <c r="AH45" s="143">
        <v>55.5</v>
      </c>
      <c r="AI45" s="158">
        <v>1081</v>
      </c>
      <c r="AJ45" s="63">
        <v>1076</v>
      </c>
      <c r="AK45" s="67">
        <v>1222</v>
      </c>
      <c r="AL45" s="104"/>
      <c r="AM45" s="143">
        <v>55.2</v>
      </c>
      <c r="AN45" s="143">
        <f t="shared" si="18"/>
        <v>54.320610507988</v>
      </c>
      <c r="AO45" s="143">
        <v>55.5</v>
      </c>
      <c r="AP45" s="143">
        <f t="shared" si="19"/>
        <v>55.5</v>
      </c>
      <c r="AQ45" s="143">
        <v>55.2</v>
      </c>
      <c r="AR45" s="143">
        <v>56.441149212233547</v>
      </c>
      <c r="AS45" s="151"/>
      <c r="AT45" s="151">
        <v>56.2</v>
      </c>
      <c r="AU45" s="104">
        <v>56.2</v>
      </c>
      <c r="AV45" s="104">
        <v>55.1</v>
      </c>
      <c r="AW45" s="143">
        <v>1246</v>
      </c>
      <c r="AX45" s="32"/>
      <c r="AY45" s="145">
        <f>'Extended Productivity'!H56</f>
        <v>14320.14</v>
      </c>
      <c r="AZ45" s="124">
        <f>'Extended Productivity'!I56</f>
        <v>2994.5425157053519</v>
      </c>
      <c r="BA45" s="146">
        <f t="shared" si="20"/>
        <v>73.762596152852794</v>
      </c>
      <c r="BC45" s="115">
        <f t="shared" si="31"/>
        <v>76.169465736057433</v>
      </c>
      <c r="BD45" s="150">
        <f t="shared" si="14"/>
        <v>4.3329606702608121</v>
      </c>
      <c r="BE45" s="4"/>
      <c r="BF45" s="4"/>
      <c r="BG45" s="4"/>
      <c r="BH45" s="71"/>
      <c r="BI45" s="71"/>
      <c r="BJ45" s="5"/>
      <c r="BK45" s="4"/>
      <c r="BL45" s="4"/>
      <c r="BM45" s="4"/>
      <c r="BN45" s="5"/>
      <c r="BO45" s="71"/>
      <c r="BP45" s="4"/>
      <c r="BQ45" s="5"/>
      <c r="BR45" s="68"/>
      <c r="BS45" s="5"/>
      <c r="BT45" s="5"/>
      <c r="BU45" s="5"/>
      <c r="BV45" s="5"/>
      <c r="BW45" s="5"/>
      <c r="CC45" s="4"/>
      <c r="CD45" s="4"/>
      <c r="CE45" s="4"/>
      <c r="CF45" s="4"/>
      <c r="CG45" s="4"/>
      <c r="CH45" s="68"/>
      <c r="CJ45" s="5"/>
      <c r="CK45" s="5"/>
      <c r="CM45" s="68"/>
      <c r="CN45" s="72"/>
      <c r="CO45" s="68"/>
      <c r="CP45" s="68"/>
      <c r="CQ45" s="71"/>
      <c r="CR45" s="72"/>
      <c r="CS45" s="71"/>
      <c r="CT45" s="68"/>
      <c r="CU45" s="71"/>
      <c r="CV45" s="68"/>
      <c r="DN45">
        <v>5.8564575389192797E-3</v>
      </c>
      <c r="DO45">
        <v>18.1936598969403</v>
      </c>
      <c r="DP45">
        <f t="shared" si="17"/>
        <v>0.58564575389192797</v>
      </c>
      <c r="DQ45">
        <v>5.0613514853232199E-2</v>
      </c>
      <c r="DR45">
        <v>0</v>
      </c>
    </row>
    <row r="46" spans="1:122" customFormat="1">
      <c r="A46" s="46">
        <f t="shared" si="15"/>
        <v>1882</v>
      </c>
      <c r="B46" s="62">
        <f>'Wage incomes'!B46+Salaries!J46+Rent!J46+'Profits and self-employed'!AY46-'Profits and self-employed'!BK46+E46+F46</f>
        <v>1154.3188706497563</v>
      </c>
      <c r="C46" s="66">
        <f>'Wage incomes'!B46</f>
        <v>489.76668879810751</v>
      </c>
      <c r="D46" s="66">
        <f>Salaries!J46</f>
        <v>113.34226029044515</v>
      </c>
      <c r="E46" s="66"/>
      <c r="F46" s="66"/>
      <c r="G46" s="66">
        <f>'Profits and self-employed'!BA46</f>
        <v>279.35860642229397</v>
      </c>
      <c r="H46" s="266">
        <f>'Profits and self-employed'!AZ46-I46</f>
        <v>110.85131513890957</v>
      </c>
      <c r="I46" s="266"/>
      <c r="J46" s="66">
        <f>Rent!J46</f>
        <v>161</v>
      </c>
      <c r="K46" s="66"/>
      <c r="L46" s="67">
        <f t="shared" si="23"/>
        <v>5.6843418860808015E-14</v>
      </c>
      <c r="N46" s="51">
        <v>0.98887122416534179</v>
      </c>
      <c r="O46" s="52">
        <f t="shared" si="32"/>
        <v>0.82925902700621634</v>
      </c>
      <c r="P46" s="52">
        <f t="shared" si="16"/>
        <v>-0.82925902700621634</v>
      </c>
      <c r="Q46" s="118">
        <f t="shared" si="24"/>
        <v>56.682998663090537</v>
      </c>
      <c r="R46" s="159">
        <f t="shared" si="25"/>
        <v>4.0374743185587354</v>
      </c>
      <c r="S46" s="118">
        <f t="shared" si="26"/>
        <v>100.88711760629091</v>
      </c>
      <c r="T46" s="14"/>
      <c r="U46" s="155">
        <f t="shared" si="21"/>
        <v>93.450464192230186</v>
      </c>
      <c r="V46" s="155">
        <f>'Constructed Bottom up deflator'!AE18</f>
        <v>94.814467016782842</v>
      </c>
      <c r="W46" s="156">
        <v>1.0432207230445669</v>
      </c>
      <c r="X46" s="155">
        <f t="shared" si="22"/>
        <v>94.814467016782842</v>
      </c>
      <c r="Y46" s="157">
        <v>1.2952620371317316</v>
      </c>
      <c r="Z46" s="157">
        <v>1.2140046948130865</v>
      </c>
      <c r="AA46" s="155">
        <f t="shared" si="27"/>
        <v>55.254814854229963</v>
      </c>
      <c r="AB46" s="155">
        <f t="shared" si="28"/>
        <v>59.559870409896909</v>
      </c>
      <c r="AC46" s="155">
        <f t="shared" si="29"/>
        <v>53.674470461385674</v>
      </c>
      <c r="AD46" s="155">
        <f t="shared" si="30"/>
        <v>55.940151983447251</v>
      </c>
      <c r="AE46" s="14"/>
      <c r="AF46" s="143"/>
      <c r="AG46" s="143">
        <v>1191</v>
      </c>
      <c r="AH46" s="143">
        <v>57.1</v>
      </c>
      <c r="AI46" s="158">
        <v>1118</v>
      </c>
      <c r="AJ46" s="63">
        <v>1113</v>
      </c>
      <c r="AK46" s="67">
        <v>1244</v>
      </c>
      <c r="AL46" s="104"/>
      <c r="AM46" s="143">
        <v>56.2</v>
      </c>
      <c r="AN46" s="143">
        <f t="shared" si="18"/>
        <v>55.726396369862272</v>
      </c>
      <c r="AO46" s="143">
        <v>57.1</v>
      </c>
      <c r="AP46" s="143">
        <f t="shared" si="19"/>
        <v>57.1</v>
      </c>
      <c r="AQ46" s="143">
        <v>56.7</v>
      </c>
      <c r="AR46" s="143">
        <v>57.414272474513439</v>
      </c>
      <c r="AS46" s="151"/>
      <c r="AT46" s="151">
        <v>57.4</v>
      </c>
      <c r="AU46" s="104">
        <v>57.2</v>
      </c>
      <c r="AV46" s="104">
        <v>57.7</v>
      </c>
      <c r="AW46" s="143">
        <v>1258</v>
      </c>
      <c r="AX46" s="32"/>
      <c r="AY46" s="145">
        <f>'Extended Productivity'!H57</f>
        <v>14554.277250819356</v>
      </c>
      <c r="AZ46" s="124">
        <f>'Extended Productivity'!I57</f>
        <v>2995.032515705353</v>
      </c>
      <c r="BA46" s="146">
        <f t="shared" si="20"/>
        <v>74.980897048404231</v>
      </c>
      <c r="BC46" s="115">
        <f t="shared" si="31"/>
        <v>75.59658645654585</v>
      </c>
      <c r="BD46" s="150">
        <f t="shared" si="14"/>
        <v>4.3254111294748814</v>
      </c>
      <c r="BE46" s="4"/>
      <c r="BF46" s="4"/>
      <c r="BG46" s="4"/>
      <c r="BH46" s="71"/>
      <c r="BI46" s="71"/>
      <c r="BJ46" s="5"/>
      <c r="BK46" s="4"/>
      <c r="BL46" s="4"/>
      <c r="BM46" s="4"/>
      <c r="BN46" s="5"/>
      <c r="BO46" s="71"/>
      <c r="BP46" s="4"/>
      <c r="BQ46" s="5"/>
      <c r="BR46" s="68"/>
      <c r="BS46" s="5"/>
      <c r="BT46" s="5"/>
      <c r="BU46" s="5"/>
      <c r="BV46" s="5"/>
      <c r="BW46" s="5"/>
      <c r="BX46" s="5"/>
      <c r="BY46" s="5"/>
      <c r="BZ46" s="5"/>
      <c r="CA46" s="5"/>
      <c r="CB46" s="5"/>
      <c r="CC46" s="4"/>
      <c r="CD46" s="4"/>
      <c r="CE46" s="4"/>
      <c r="CF46" s="4"/>
      <c r="CG46" s="4"/>
      <c r="CH46" s="71"/>
      <c r="CI46" s="5"/>
      <c r="CJ46" s="5"/>
      <c r="CK46" s="5"/>
      <c r="CL46" s="5"/>
      <c r="CM46" s="71"/>
      <c r="CN46" s="72"/>
      <c r="CO46" s="68"/>
      <c r="CP46" s="68"/>
      <c r="CQ46" s="71"/>
      <c r="CR46" s="72"/>
      <c r="CS46" s="71"/>
      <c r="CT46" s="68"/>
      <c r="CU46" s="71"/>
      <c r="CV46" s="68"/>
      <c r="CY46" s="5"/>
      <c r="DN46">
        <v>1.619275986822255E-2</v>
      </c>
      <c r="DO46">
        <v>14.293143174826399</v>
      </c>
      <c r="DP46">
        <f t="shared" si="17"/>
        <v>1.619275986822255</v>
      </c>
      <c r="DQ46">
        <v>3.99688216026126E-2</v>
      </c>
      <c r="DR46">
        <v>0</v>
      </c>
    </row>
    <row r="47" spans="1:122" customFormat="1">
      <c r="A47" s="46">
        <f t="shared" si="15"/>
        <v>1883</v>
      </c>
      <c r="B47" s="62">
        <f>'Wage incomes'!B47+Salaries!J47+Rent!J47+'Profits and self-employed'!AY47-'Profits and self-employed'!BK47+E47+F47</f>
        <v>1145.466597018532</v>
      </c>
      <c r="C47" s="66">
        <f>'Wage incomes'!B47</f>
        <v>498.31778521132082</v>
      </c>
      <c r="D47" s="66">
        <f>Salaries!J47</f>
        <v>117.34339655396954</v>
      </c>
      <c r="E47" s="66"/>
      <c r="F47" s="66"/>
      <c r="G47" s="66">
        <f>'Profits and self-employed'!BA47</f>
        <v>262.98846099396235</v>
      </c>
      <c r="H47" s="266">
        <f>'Profits and self-employed'!AZ47-I47</f>
        <v>105.8169542592791</v>
      </c>
      <c r="I47" s="266"/>
      <c r="J47" s="66">
        <f>Rent!J47</f>
        <v>161</v>
      </c>
      <c r="K47" s="66"/>
      <c r="L47" s="67">
        <f t="shared" si="23"/>
        <v>1.1368683772161603E-13</v>
      </c>
      <c r="N47" s="51">
        <v>0.98723723723723722</v>
      </c>
      <c r="O47" s="52">
        <f t="shared" si="32"/>
        <v>-0.16523758485173801</v>
      </c>
      <c r="P47" s="52">
        <f t="shared" si="16"/>
        <v>0.16523758485173801</v>
      </c>
      <c r="Q47" s="118">
        <f t="shared" si="24"/>
        <v>56.341403633377233</v>
      </c>
      <c r="R47" s="159">
        <f t="shared" si="25"/>
        <v>4.031429675758357</v>
      </c>
      <c r="S47" s="118">
        <f t="shared" si="26"/>
        <v>100.27913040114591</v>
      </c>
      <c r="T47" s="14"/>
      <c r="U47" s="155">
        <f t="shared" si="21"/>
        <v>91.709521583294389</v>
      </c>
      <c r="V47" s="155">
        <f>'Constructed Bottom up deflator'!AE19</f>
        <v>93.570797328127256</v>
      </c>
      <c r="W47" s="156">
        <v>1.0150419767151766</v>
      </c>
      <c r="X47" s="155">
        <f t="shared" si="22"/>
        <v>93.570797328127256</v>
      </c>
      <c r="Y47" s="157">
        <v>1.2724481995491617</v>
      </c>
      <c r="Z47" s="157">
        <v>1.2079346713390211</v>
      </c>
      <c r="AA47" s="155">
        <f t="shared" si="27"/>
        <v>56.353249591769689</v>
      </c>
      <c r="AB47" s="155">
        <f t="shared" si="28"/>
        <v>59.8886682560439</v>
      </c>
      <c r="AC47" s="155">
        <f t="shared" si="29"/>
        <v>54.217804548596632</v>
      </c>
      <c r="AD47" s="155">
        <f t="shared" si="30"/>
        <v>55.790107078393014</v>
      </c>
      <c r="AE47" s="14"/>
      <c r="AF47" s="143"/>
      <c r="AG47" s="143">
        <v>1177</v>
      </c>
      <c r="AH47" s="143">
        <v>57.5</v>
      </c>
      <c r="AI47" s="158">
        <v>1103</v>
      </c>
      <c r="AJ47" s="63">
        <v>1100</v>
      </c>
      <c r="AK47" s="67">
        <v>1315</v>
      </c>
      <c r="AL47" s="104"/>
      <c r="AM47" s="143">
        <v>56</v>
      </c>
      <c r="AN47" s="143">
        <f t="shared" si="18"/>
        <v>55.166660106082524</v>
      </c>
      <c r="AO47" s="143">
        <v>57.5</v>
      </c>
      <c r="AP47" s="143">
        <f t="shared" si="19"/>
        <v>57.5</v>
      </c>
      <c r="AQ47" s="143">
        <v>57.3</v>
      </c>
      <c r="AR47" s="143">
        <v>59.267840593141798</v>
      </c>
      <c r="AS47" s="151"/>
      <c r="AT47" s="151">
        <v>59</v>
      </c>
      <c r="AU47" s="104">
        <v>59.7</v>
      </c>
      <c r="AV47" s="104">
        <v>57.5</v>
      </c>
      <c r="AW47" s="143">
        <v>1332</v>
      </c>
      <c r="AX47" s="32"/>
      <c r="AY47" s="145">
        <f>'Extended Productivity'!H58</f>
        <v>14720.371023841655</v>
      </c>
      <c r="AZ47" s="124">
        <f>'Extended Productivity'!I58</f>
        <v>2994.4161315708834</v>
      </c>
      <c r="BA47" s="146">
        <f t="shared" si="20"/>
        <v>75.820973574024336</v>
      </c>
      <c r="BC47" s="115">
        <f t="shared" si="31"/>
        <v>74.308467667420388</v>
      </c>
      <c r="BD47" s="150">
        <f t="shared" si="14"/>
        <v>4.3082249111442295</v>
      </c>
      <c r="BE47" s="4"/>
      <c r="BF47" s="4"/>
      <c r="BG47" s="4"/>
      <c r="BH47" s="71"/>
      <c r="BI47" s="71"/>
      <c r="BJ47" s="5"/>
      <c r="BK47" s="4"/>
      <c r="BL47" s="4"/>
      <c r="BM47" s="4"/>
      <c r="BN47" s="5"/>
      <c r="BO47" s="71"/>
      <c r="BP47" s="4"/>
      <c r="BQ47" s="5"/>
      <c r="BR47" s="68"/>
      <c r="BS47" s="5"/>
      <c r="BT47" s="5"/>
      <c r="BU47" s="5"/>
      <c r="BV47" s="5"/>
      <c r="BW47" s="5"/>
      <c r="BX47" s="5"/>
      <c r="BY47" s="5"/>
      <c r="BZ47" s="5"/>
      <c r="CA47" s="5"/>
      <c r="CB47" s="5"/>
      <c r="CC47" s="4"/>
      <c r="CD47" s="4"/>
      <c r="CE47" s="4"/>
      <c r="CF47" s="4"/>
      <c r="CG47" s="4"/>
      <c r="CH47" s="71"/>
      <c r="CI47" s="5"/>
      <c r="CJ47" s="5"/>
      <c r="CK47" s="5"/>
      <c r="CL47" s="5"/>
      <c r="CM47" s="71"/>
      <c r="CN47" s="72"/>
      <c r="CO47" s="68"/>
      <c r="CP47" s="68"/>
      <c r="CQ47" s="71"/>
      <c r="CR47" s="72"/>
      <c r="CS47" s="71"/>
      <c r="CT47" s="68"/>
      <c r="CU47" s="71"/>
      <c r="CV47" s="68"/>
      <c r="CY47" s="5"/>
      <c r="DN47">
        <v>2.7121596577153923E-2</v>
      </c>
      <c r="DO47">
        <v>-2.5592159704400501</v>
      </c>
      <c r="DP47">
        <f t="shared" si="17"/>
        <v>2.7121596577153921</v>
      </c>
      <c r="DQ47">
        <v>-7.5960186800809702E-3</v>
      </c>
      <c r="DR47">
        <v>0</v>
      </c>
    </row>
    <row r="48" spans="1:122" customFormat="1">
      <c r="A48" s="46">
        <f t="shared" si="15"/>
        <v>1884</v>
      </c>
      <c r="B48" s="62">
        <f>'Wage incomes'!B48+Salaries!J48+Rent!J48+'Profits and self-employed'!AY48-'Profits and self-employed'!BK48+E48+F48</f>
        <v>1125.1103278645128</v>
      </c>
      <c r="C48" s="66">
        <f>'Wage incomes'!B48</f>
        <v>493.53651395181754</v>
      </c>
      <c r="D48" s="66">
        <f>Salaries!J48</f>
        <v>119.26503425022398</v>
      </c>
      <c r="E48" s="66"/>
      <c r="F48" s="66"/>
      <c r="G48" s="66">
        <f>'Profits and self-employed'!BA48</f>
        <v>250.16823753500728</v>
      </c>
      <c r="H48" s="266">
        <f>'Profits and self-employed'!AZ48-I48</f>
        <v>100.14054212746385</v>
      </c>
      <c r="I48" s="266"/>
      <c r="J48" s="66">
        <f>Rent!J48</f>
        <v>162</v>
      </c>
      <c r="K48" s="66"/>
      <c r="L48" s="67">
        <f t="shared" si="23"/>
        <v>1.1368683772161603E-13</v>
      </c>
      <c r="N48" s="51">
        <v>0.96188340807174888</v>
      </c>
      <c r="O48" s="52">
        <f t="shared" si="32"/>
        <v>-2.5681597299186762</v>
      </c>
      <c r="P48" s="52">
        <f t="shared" si="16"/>
        <v>2.5681597299186762</v>
      </c>
      <c r="Q48" s="118">
        <f t="shared" si="24"/>
        <v>56.798836429001732</v>
      </c>
      <c r="R48" s="159">
        <f t="shared" si="25"/>
        <v>4.0395158401123776</v>
      </c>
      <c r="S48" s="118">
        <f t="shared" si="26"/>
        <v>101.09329121369292</v>
      </c>
      <c r="T48" s="14"/>
      <c r="U48" s="155">
        <f t="shared" si="21"/>
        <v>89.605734767025098</v>
      </c>
      <c r="V48" s="155">
        <f>'Constructed Bottom up deflator'!AE20</f>
        <v>91.141290554285831</v>
      </c>
      <c r="W48" s="156">
        <v>0.99285671500904915</v>
      </c>
      <c r="X48" s="155">
        <f t="shared" si="22"/>
        <v>91.141290554285831</v>
      </c>
      <c r="Y48" s="157">
        <v>1.1724774505918345</v>
      </c>
      <c r="Z48" s="157">
        <v>1.1753204352128674</v>
      </c>
      <c r="AA48" s="155">
        <f t="shared" si="27"/>
        <v>56.588615929176122</v>
      </c>
      <c r="AB48" s="155">
        <f t="shared" si="28"/>
        <v>60.39242854450584</v>
      </c>
      <c r="AC48" s="155">
        <f t="shared" si="29"/>
        <v>57.794993900013793</v>
      </c>
      <c r="AD48" s="155">
        <f t="shared" si="30"/>
        <v>56.319272567916229</v>
      </c>
      <c r="AE48" s="14"/>
      <c r="AF48" s="143"/>
      <c r="AG48" s="143">
        <v>1152</v>
      </c>
      <c r="AH48" s="143">
        <v>57.6</v>
      </c>
      <c r="AI48" s="158">
        <v>1069</v>
      </c>
      <c r="AJ48" s="63">
        <v>1065</v>
      </c>
      <c r="AK48" s="67">
        <v>1287</v>
      </c>
      <c r="AL48" s="104"/>
      <c r="AM48" s="143">
        <v>56</v>
      </c>
      <c r="AN48" s="143">
        <f t="shared" si="18"/>
        <v>54.819201953354181</v>
      </c>
      <c r="AO48" s="143">
        <v>57.6</v>
      </c>
      <c r="AP48" s="143">
        <f t="shared" si="19"/>
        <v>57.6</v>
      </c>
      <c r="AQ48" s="143">
        <v>57.6</v>
      </c>
      <c r="AR48" s="143">
        <v>58.758109360519001</v>
      </c>
      <c r="AS48" s="151"/>
      <c r="AT48" s="151">
        <v>58.4</v>
      </c>
      <c r="AU48" s="104">
        <v>59.1</v>
      </c>
      <c r="AV48" s="104">
        <v>58.4</v>
      </c>
      <c r="AW48" s="143">
        <v>1338</v>
      </c>
      <c r="AX48" s="32"/>
      <c r="AY48" s="145">
        <f>'Extended Productivity'!H59</f>
        <v>14676.284178137652</v>
      </c>
      <c r="AZ48" s="124">
        <f>'Extended Productivity'!I59</f>
        <v>2993.5230986474803</v>
      </c>
      <c r="BA48" s="146">
        <f t="shared" si="20"/>
        <v>75.571348612273439</v>
      </c>
      <c r="BC48" s="115">
        <f t="shared" si="31"/>
        <v>75.159220355341276</v>
      </c>
      <c r="BD48" s="150">
        <f t="shared" si="14"/>
        <v>4.3196088013586964</v>
      </c>
      <c r="BE48" s="4"/>
      <c r="BF48" s="4"/>
      <c r="BG48" s="4"/>
      <c r="BH48" s="71"/>
      <c r="BI48" s="71"/>
      <c r="BJ48" s="5"/>
      <c r="BK48" s="4"/>
      <c r="BL48" s="4"/>
      <c r="BM48" s="4"/>
      <c r="BN48" s="5"/>
      <c r="BO48" s="71"/>
      <c r="BP48" s="4"/>
      <c r="BQ48" s="5"/>
      <c r="BR48" s="68"/>
      <c r="BS48" s="5"/>
      <c r="BT48" s="5"/>
      <c r="BU48" s="5"/>
      <c r="BV48" s="5"/>
      <c r="BW48" s="5"/>
      <c r="BX48" s="5"/>
      <c r="BY48" s="5"/>
      <c r="BZ48" s="5"/>
      <c r="CA48" s="5"/>
      <c r="CB48" s="5"/>
      <c r="CC48" s="4"/>
      <c r="CD48" s="4"/>
      <c r="CE48" s="4"/>
      <c r="CF48" s="4"/>
      <c r="CG48" s="4"/>
      <c r="CH48" s="71"/>
      <c r="CI48" s="5"/>
      <c r="CJ48" s="5"/>
      <c r="CK48" s="5"/>
      <c r="CL48" s="5"/>
      <c r="CM48" s="71"/>
      <c r="CN48" s="72"/>
      <c r="CO48" s="68"/>
      <c r="CP48" s="68"/>
      <c r="CQ48" s="71"/>
      <c r="CR48" s="72"/>
      <c r="CS48" s="71"/>
      <c r="CT48" s="68"/>
      <c r="CU48" s="71"/>
      <c r="CV48" s="68"/>
      <c r="CY48" s="5"/>
      <c r="DN48">
        <v>7.5204614339486513E-3</v>
      </c>
      <c r="DO48">
        <v>-23.3951334405286</v>
      </c>
      <c r="DP48">
        <f t="shared" si="17"/>
        <v>0.75204614339486509</v>
      </c>
      <c r="DQ48">
        <v>-6.9197267546825494E-2</v>
      </c>
      <c r="DR48">
        <v>0</v>
      </c>
    </row>
    <row r="49" spans="1:122" customFormat="1">
      <c r="A49" s="46">
        <f t="shared" si="15"/>
        <v>1885</v>
      </c>
      <c r="B49" s="62">
        <f>'Wage incomes'!B49+Salaries!J49+Rent!J49+'Profits and self-employed'!AY49-'Profits and self-employed'!BK49+E49+F49</f>
        <v>1113.2015529367241</v>
      </c>
      <c r="C49" s="66">
        <f>'Wage incomes'!B49</f>
        <v>484.83456390400448</v>
      </c>
      <c r="D49" s="66">
        <f>Salaries!J49</f>
        <v>120.70755508377847</v>
      </c>
      <c r="E49" s="66"/>
      <c r="F49" s="66"/>
      <c r="G49" s="66">
        <f>'Profits and self-employed'!BA49</f>
        <v>243.94572440861293</v>
      </c>
      <c r="H49" s="266">
        <f>'Profits and self-employed'!AZ49-I49</f>
        <v>98.713709540328182</v>
      </c>
      <c r="I49" s="266"/>
      <c r="J49" s="66">
        <f>Rent!J49</f>
        <v>165</v>
      </c>
      <c r="K49" s="66"/>
      <c r="L49" s="67">
        <f t="shared" si="23"/>
        <v>5.6843418860808015E-14</v>
      </c>
      <c r="N49" s="51">
        <v>0.93384030418250952</v>
      </c>
      <c r="O49" s="52">
        <f t="shared" si="32"/>
        <v>-2.9154369078323441</v>
      </c>
      <c r="P49" s="52">
        <f t="shared" si="16"/>
        <v>2.9154369078323441</v>
      </c>
      <c r="Q49" s="118">
        <f t="shared" si="24"/>
        <v>57.88525497794582</v>
      </c>
      <c r="R49" s="159">
        <f t="shared" si="25"/>
        <v>4.0584626885533339</v>
      </c>
      <c r="S49" s="118">
        <f t="shared" si="26"/>
        <v>103.02695101472862</v>
      </c>
      <c r="T49" s="14"/>
      <c r="U49" s="155">
        <f t="shared" si="21"/>
        <v>87.885554867483592</v>
      </c>
      <c r="V49" s="155">
        <f>'Constructed Bottom up deflator'!AE21</f>
        <v>88.994106927411849</v>
      </c>
      <c r="W49" s="156">
        <v>0.98055625024147441</v>
      </c>
      <c r="X49" s="155">
        <f t="shared" si="22"/>
        <v>88.994106927411849</v>
      </c>
      <c r="Y49" s="157">
        <v>1.1069837932620981</v>
      </c>
      <c r="Z49" s="157">
        <v>1.1400608221564814</v>
      </c>
      <c r="AA49" s="155">
        <f t="shared" si="27"/>
        <v>56.692006630713962</v>
      </c>
      <c r="AB49" s="155">
        <f t="shared" si="28"/>
        <v>61.194883318284162</v>
      </c>
      <c r="AC49" s="155">
        <f t="shared" si="29"/>
        <v>60.566454438870338</v>
      </c>
      <c r="AD49" s="155">
        <f t="shared" si="30"/>
        <v>57.446555661613303</v>
      </c>
      <c r="AE49" s="14"/>
      <c r="AF49" s="143"/>
      <c r="AG49" s="143">
        <v>1124</v>
      </c>
      <c r="AH49" s="143">
        <v>57.3</v>
      </c>
      <c r="AI49" s="158">
        <v>1050</v>
      </c>
      <c r="AJ49" s="63">
        <v>1047</v>
      </c>
      <c r="AK49" s="67">
        <v>1228</v>
      </c>
      <c r="AL49" s="104"/>
      <c r="AM49" s="143">
        <v>56.3</v>
      </c>
      <c r="AN49" s="143">
        <f t="shared" si="18"/>
        <v>55.511070466512429</v>
      </c>
      <c r="AO49" s="143">
        <v>57.3</v>
      </c>
      <c r="AP49" s="143">
        <f t="shared" si="19"/>
        <v>57.333333333333336</v>
      </c>
      <c r="AQ49" s="143">
        <v>57.2</v>
      </c>
      <c r="AR49" s="143">
        <v>58.248378127896203</v>
      </c>
      <c r="AS49" s="151"/>
      <c r="AT49" s="151">
        <v>57.5</v>
      </c>
      <c r="AU49" s="104">
        <v>58.7</v>
      </c>
      <c r="AV49" s="104">
        <v>58.2</v>
      </c>
      <c r="AW49" s="143">
        <v>1315</v>
      </c>
      <c r="AX49" s="32"/>
      <c r="AY49" s="145">
        <f>'Extended Productivity'!H60</f>
        <v>14597.843459931881</v>
      </c>
      <c r="AZ49" s="124">
        <f>'Extended Productivity'!I60</f>
        <v>2994.0130986474805</v>
      </c>
      <c r="BA49" s="146">
        <f t="shared" si="20"/>
        <v>75.179744369877284</v>
      </c>
      <c r="BC49" s="115">
        <f t="shared" si="31"/>
        <v>76.99581245335952</v>
      </c>
      <c r="BD49" s="150">
        <f t="shared" si="14"/>
        <v>4.3437510366522316</v>
      </c>
      <c r="BE49" s="4"/>
      <c r="BF49" s="4"/>
      <c r="BG49" s="4"/>
      <c r="BH49" s="71"/>
      <c r="BI49" s="71"/>
      <c r="BJ49" s="5"/>
      <c r="BK49" s="4"/>
      <c r="BL49" s="4"/>
      <c r="BM49" s="4"/>
      <c r="BN49" s="5"/>
      <c r="BO49" s="71"/>
      <c r="BP49" s="4"/>
      <c r="BQ49" s="5"/>
      <c r="BR49" s="68"/>
      <c r="BS49" s="5"/>
      <c r="BT49" s="5"/>
      <c r="BU49" s="5"/>
      <c r="BV49" s="5"/>
      <c r="BW49" s="5"/>
      <c r="BX49" s="5"/>
      <c r="BY49" s="5"/>
      <c r="BZ49" s="5"/>
      <c r="CA49" s="5"/>
      <c r="CB49" s="5"/>
      <c r="CC49" s="4"/>
      <c r="CD49" s="4"/>
      <c r="CE49" s="4"/>
      <c r="CF49" s="4"/>
      <c r="CG49" s="4"/>
      <c r="CH49" s="71"/>
      <c r="CI49" s="5"/>
      <c r="CJ49" s="5"/>
      <c r="CK49" s="5"/>
      <c r="CL49" s="5"/>
      <c r="CM49" s="71"/>
      <c r="CN49" s="72"/>
      <c r="CO49" s="68"/>
      <c r="CP49" s="68"/>
      <c r="CQ49" s="71"/>
      <c r="CR49" s="72"/>
      <c r="CS49" s="71"/>
      <c r="CT49" s="68"/>
      <c r="CU49" s="71"/>
      <c r="CV49" s="68"/>
      <c r="CY49" s="5"/>
      <c r="DN49">
        <v>-8.8324392524037343E-3</v>
      </c>
      <c r="DO49">
        <v>-27.620732977404</v>
      </c>
      <c r="DP49">
        <f t="shared" si="17"/>
        <v>-0.88324392524037343</v>
      </c>
      <c r="DQ49">
        <v>-8.1065758131138893E-2</v>
      </c>
      <c r="DR49">
        <v>0</v>
      </c>
    </row>
    <row r="50" spans="1:122" customFormat="1">
      <c r="A50" s="46">
        <f t="shared" si="15"/>
        <v>1886</v>
      </c>
      <c r="B50" s="62">
        <f>'Wage incomes'!B50+Salaries!J50+Rent!J50+'Profits and self-employed'!AY50-'Profits and self-employed'!BK50+E50+F50</f>
        <v>1139.7807594267185</v>
      </c>
      <c r="C50" s="66">
        <f>'Wage incomes'!B50</f>
        <v>486.61860856675025</v>
      </c>
      <c r="D50" s="66">
        <f>Salaries!J50</f>
        <v>123.37134786594436</v>
      </c>
      <c r="E50" s="66"/>
      <c r="F50" s="66"/>
      <c r="G50" s="66">
        <f>'Profits and self-employed'!BA50</f>
        <v>259.51277756993113</v>
      </c>
      <c r="H50" s="266">
        <f>'Profits and self-employed'!AZ50-I50</f>
        <v>104.27802542409273</v>
      </c>
      <c r="I50" s="266"/>
      <c r="J50" s="66">
        <f>Rent!J50</f>
        <v>166</v>
      </c>
      <c r="K50" s="66"/>
      <c r="L50" s="67">
        <f t="shared" si="23"/>
        <v>5.6843418860808015E-14</v>
      </c>
      <c r="N50" s="51">
        <v>0.92192192192192191</v>
      </c>
      <c r="O50" s="52">
        <f t="shared" si="32"/>
        <v>-1.2762762762762776</v>
      </c>
      <c r="P50" s="52">
        <f t="shared" si="16"/>
        <v>1.2762762762762776</v>
      </c>
      <c r="Q50" s="118">
        <f t="shared" si="24"/>
        <v>60.033538254937</v>
      </c>
      <c r="R50" s="159">
        <f t="shared" si="25"/>
        <v>4.0949033769716676</v>
      </c>
      <c r="S50" s="118">
        <f t="shared" si="26"/>
        <v>106.85056854960271</v>
      </c>
      <c r="T50" s="14"/>
      <c r="U50" s="155">
        <f t="shared" si="21"/>
        <v>86.988385126063875</v>
      </c>
      <c r="V50" s="155">
        <f>'Constructed Bottom up deflator'!AE22</f>
        <v>86.966771712143014</v>
      </c>
      <c r="W50" s="156">
        <v>0.98223353973602368</v>
      </c>
      <c r="X50" s="155">
        <f t="shared" si="22"/>
        <v>86.966771712143014</v>
      </c>
      <c r="Y50" s="157">
        <v>1.0660983202910888</v>
      </c>
      <c r="Z50" s="157">
        <v>1.1218198490019777</v>
      </c>
      <c r="AA50" s="155">
        <f t="shared" si="27"/>
        <v>57.94648536669834</v>
      </c>
      <c r="AB50" s="155">
        <f t="shared" si="28"/>
        <v>64.116606614872339</v>
      </c>
      <c r="AC50" s="155">
        <f t="shared" si="29"/>
        <v>64.3907779678228</v>
      </c>
      <c r="AD50" s="155">
        <f t="shared" si="30"/>
        <v>59.774563604763649</v>
      </c>
      <c r="AE50" s="14"/>
      <c r="AF50" s="143"/>
      <c r="AG50" s="143">
        <v>1130</v>
      </c>
      <c r="AH50" s="143">
        <v>58.2</v>
      </c>
      <c r="AI50" s="158">
        <v>1068</v>
      </c>
      <c r="AJ50" s="63">
        <v>1064</v>
      </c>
      <c r="AK50" s="67">
        <v>1228</v>
      </c>
      <c r="AL50" s="104"/>
      <c r="AM50" s="143">
        <v>58.2</v>
      </c>
      <c r="AN50" s="143">
        <f t="shared" si="18"/>
        <v>57.141682080268303</v>
      </c>
      <c r="AO50" s="143">
        <v>58.2</v>
      </c>
      <c r="AP50" s="143">
        <f t="shared" si="19"/>
        <v>58.233333333333327</v>
      </c>
      <c r="AQ50" s="143">
        <v>58.2</v>
      </c>
      <c r="AR50" s="143">
        <v>58.665430954587578</v>
      </c>
      <c r="AS50" s="151"/>
      <c r="AT50" s="151">
        <v>57.7</v>
      </c>
      <c r="AU50" s="104">
        <v>59.1</v>
      </c>
      <c r="AV50" s="104">
        <v>58.8</v>
      </c>
      <c r="AW50" s="143">
        <v>1332</v>
      </c>
      <c r="AX50" s="32"/>
      <c r="AY50" s="145">
        <f>'Extended Productivity'!H61</f>
        <v>14760.728815628816</v>
      </c>
      <c r="AZ50" s="124">
        <f>'Extended Productivity'!I61</f>
        <v>2994.5030986474812</v>
      </c>
      <c r="BA50" s="146">
        <f t="shared" si="20"/>
        <v>76.031054643930844</v>
      </c>
      <c r="BC50" s="115">
        <f t="shared" si="31"/>
        <v>78.959233876323935</v>
      </c>
      <c r="BD50" s="150">
        <f t="shared" si="14"/>
        <v>4.3689316923973536</v>
      </c>
      <c r="BE50" s="4"/>
      <c r="BF50" s="4"/>
      <c r="BG50" s="4"/>
      <c r="BH50" s="71"/>
      <c r="BI50" s="71"/>
      <c r="BJ50" s="5"/>
      <c r="BK50" s="4"/>
      <c r="BL50" s="4"/>
      <c r="BM50" s="4"/>
      <c r="BN50" s="5"/>
      <c r="BO50" s="71"/>
      <c r="BP50" s="4"/>
      <c r="BQ50" s="5"/>
      <c r="BR50" s="68"/>
      <c r="BS50" s="5"/>
      <c r="BT50" s="5"/>
      <c r="BU50" s="5"/>
      <c r="BV50" s="5"/>
      <c r="BW50" s="5"/>
      <c r="BX50" s="5"/>
      <c r="BY50" s="5"/>
      <c r="BZ50" s="5"/>
      <c r="CA50" s="5"/>
      <c r="CB50" s="5"/>
      <c r="CC50" s="4"/>
      <c r="CD50" s="4"/>
      <c r="CE50" s="4"/>
      <c r="CF50" s="4"/>
      <c r="CG50" s="4"/>
      <c r="CH50" s="71"/>
      <c r="CI50" s="5"/>
      <c r="CJ50" s="5"/>
      <c r="CK50" s="5"/>
      <c r="CL50" s="5"/>
      <c r="CM50" s="71"/>
      <c r="CN50" s="72"/>
      <c r="CO50" s="68"/>
      <c r="CP50" s="68"/>
      <c r="CQ50" s="71"/>
      <c r="CR50" s="72"/>
      <c r="CS50" s="71"/>
      <c r="CT50" s="68"/>
      <c r="CU50" s="71"/>
      <c r="CV50" s="68"/>
      <c r="CY50" s="5"/>
      <c r="DN50">
        <v>-2.3937072028788291E-2</v>
      </c>
      <c r="DO50">
        <v>-14.4081869886263</v>
      </c>
      <c r="DP50">
        <f t="shared" si="17"/>
        <v>-2.3937072028788293</v>
      </c>
      <c r="DQ50">
        <v>-4.0138746571073997E-2</v>
      </c>
      <c r="DR50">
        <v>0</v>
      </c>
    </row>
    <row r="51" spans="1:122" customFormat="1">
      <c r="A51" s="46">
        <f t="shared" si="15"/>
        <v>1887</v>
      </c>
      <c r="B51" s="62">
        <f>'Wage incomes'!B51+Salaries!J51+Rent!J51+'Profits and self-employed'!AY51-'Profits and self-employed'!BK51+E51+F51</f>
        <v>1167.5136967372914</v>
      </c>
      <c r="C51" s="66">
        <f>'Wage incomes'!B51</f>
        <v>497.94182943044547</v>
      </c>
      <c r="D51" s="66">
        <f>Salaries!J51</f>
        <v>126.05680864709063</v>
      </c>
      <c r="E51" s="66"/>
      <c r="F51" s="66"/>
      <c r="G51" s="66">
        <f>'Profits and self-employed'!BA51</f>
        <v>268.41143372667625</v>
      </c>
      <c r="H51" s="266">
        <f>'Profits and self-employed'!AZ51-I51</f>
        <v>109.10362493307923</v>
      </c>
      <c r="I51" s="266"/>
      <c r="J51" s="66">
        <f>Rent!J51</f>
        <v>166</v>
      </c>
      <c r="K51" s="66"/>
      <c r="L51" s="67">
        <f t="shared" si="23"/>
        <v>-2.2737367544323206E-13</v>
      </c>
      <c r="N51" s="51">
        <v>0.91848617176128089</v>
      </c>
      <c r="O51" s="52">
        <f t="shared" si="32"/>
        <v>-0.3726725744278383</v>
      </c>
      <c r="P51" s="52">
        <f t="shared" si="16"/>
        <v>0.3726725744278383</v>
      </c>
      <c r="Q51" s="118">
        <f t="shared" si="24"/>
        <v>61.724292856666544</v>
      </c>
      <c r="R51" s="159">
        <f t="shared" si="25"/>
        <v>4.1226775788135175</v>
      </c>
      <c r="S51" s="118">
        <f t="shared" si="26"/>
        <v>109.85985462075648</v>
      </c>
      <c r="T51" s="14"/>
      <c r="U51" s="155">
        <f t="shared" si="21"/>
        <v>87.606267958174115</v>
      </c>
      <c r="V51" s="155">
        <f>'Constructed Bottom up deflator'!AE23</f>
        <v>86.393726988264035</v>
      </c>
      <c r="W51" s="156">
        <v>0.98131691618448258</v>
      </c>
      <c r="X51" s="155">
        <f t="shared" si="22"/>
        <v>86.393726988264035</v>
      </c>
      <c r="Y51" s="155">
        <v>1.0568702511565664</v>
      </c>
      <c r="Z51" s="155">
        <v>1.1162107497569678</v>
      </c>
      <c r="AA51" s="155">
        <f t="shared" si="27"/>
        <v>59.411872020685877</v>
      </c>
      <c r="AB51" s="155">
        <f t="shared" si="28"/>
        <v>66.112309898664662</v>
      </c>
      <c r="AC51" s="155">
        <f t="shared" si="29"/>
        <v>66.533431136049529</v>
      </c>
      <c r="AD51" s="155">
        <f t="shared" si="30"/>
        <v>61.536670724983438</v>
      </c>
      <c r="AE51" s="14"/>
      <c r="AF51" s="143"/>
      <c r="AG51" s="143">
        <v>1183</v>
      </c>
      <c r="AH51" s="143">
        <v>60.5</v>
      </c>
      <c r="AI51" s="158">
        <v>1108</v>
      </c>
      <c r="AJ51" s="63">
        <v>1105</v>
      </c>
      <c r="AK51" s="67">
        <v>1262</v>
      </c>
      <c r="AL51" s="104"/>
      <c r="AM51" s="143">
        <v>60.1</v>
      </c>
      <c r="AN51" s="143">
        <f t="shared" ref="AN51:AN84" si="33">100*(AJ51/N51)/($AJ$77/$N$77)</f>
        <v>59.565554691683523</v>
      </c>
      <c r="AO51" s="143">
        <v>60.5</v>
      </c>
      <c r="AP51" s="143">
        <f t="shared" ref="AP51:AP84" si="34">AVERAGE(AT51,AM51,AV51)</f>
        <v>60.5</v>
      </c>
      <c r="AQ51" s="143">
        <v>60.3</v>
      </c>
      <c r="AR51" s="143">
        <v>61.075069508804447</v>
      </c>
      <c r="AS51" s="151"/>
      <c r="AT51" s="151">
        <v>59.6</v>
      </c>
      <c r="AU51" s="104">
        <v>61.9</v>
      </c>
      <c r="AV51" s="104">
        <v>61.8</v>
      </c>
      <c r="AW51" s="143">
        <v>1374</v>
      </c>
      <c r="AX51" s="32"/>
      <c r="AY51" s="145">
        <f>'Extended Productivity'!H62</f>
        <v>15020.453749373433</v>
      </c>
      <c r="AZ51" s="124">
        <f>'Extended Productivity'!I62</f>
        <v>2994.7164498585748</v>
      </c>
      <c r="BA51" s="146">
        <f t="shared" si="20"/>
        <v>77.374384444822638</v>
      </c>
      <c r="BC51" s="115">
        <f t="shared" si="31"/>
        <v>79.773549475774487</v>
      </c>
      <c r="BD51" s="150">
        <f t="shared" si="14"/>
        <v>4.379191989307361</v>
      </c>
      <c r="BE51" s="4"/>
      <c r="BF51" s="4"/>
      <c r="BG51" s="4"/>
      <c r="BH51" s="71"/>
      <c r="BI51" s="71"/>
      <c r="BJ51" s="5"/>
      <c r="BK51" s="4"/>
      <c r="BL51" s="4"/>
      <c r="BM51" s="4"/>
      <c r="BN51" s="5"/>
      <c r="BO51" s="71"/>
      <c r="BP51" s="4"/>
      <c r="BQ51" s="5"/>
      <c r="BR51" s="68"/>
      <c r="BS51" s="5"/>
      <c r="BT51" s="5"/>
      <c r="BU51" s="5"/>
      <c r="BV51" s="5"/>
      <c r="BW51" s="5"/>
      <c r="BX51" s="5"/>
      <c r="BY51" s="5"/>
      <c r="BZ51" s="5"/>
      <c r="CA51" s="5"/>
      <c r="CB51" s="5"/>
      <c r="CC51" s="4"/>
      <c r="CD51" s="4"/>
      <c r="CE51" s="4"/>
      <c r="CF51" s="4"/>
      <c r="CG51" s="4"/>
      <c r="CH51" s="71"/>
      <c r="CI51" s="5"/>
      <c r="CJ51" s="5"/>
      <c r="CK51" s="5"/>
      <c r="CL51" s="5"/>
      <c r="CM51" s="71"/>
      <c r="CN51" s="72"/>
      <c r="CO51" s="68"/>
      <c r="CP51" s="68"/>
      <c r="CQ51" s="71"/>
      <c r="CR51" s="72"/>
      <c r="CS51" s="71"/>
      <c r="CT51" s="68"/>
      <c r="CU51" s="71"/>
      <c r="CV51" s="68"/>
      <c r="CY51" s="5"/>
      <c r="DN51">
        <v>-2.0120709531018965E-2</v>
      </c>
      <c r="DO51">
        <v>-3.45346055198126</v>
      </c>
      <c r="DP51">
        <f t="shared" si="17"/>
        <v>-2.0120709531018965</v>
      </c>
      <c r="DQ51">
        <v>-7.9357350731870096E-3</v>
      </c>
      <c r="DR51">
        <v>0</v>
      </c>
    </row>
    <row r="52" spans="1:122" customFormat="1">
      <c r="A52" s="46">
        <f t="shared" si="15"/>
        <v>1888</v>
      </c>
      <c r="B52" s="62">
        <f>'Wage incomes'!B52+Salaries!J52+Rent!J52+'Profits and self-employed'!AY52-'Profits and self-employed'!BK52+E52+F52</f>
        <v>1227.6556086688311</v>
      </c>
      <c r="C52" s="66">
        <f>'Wage incomes'!B52</f>
        <v>516.80097207842425</v>
      </c>
      <c r="D52" s="66">
        <f>Salaries!J52</f>
        <v>128.7643408514239</v>
      </c>
      <c r="E52" s="66"/>
      <c r="F52" s="66"/>
      <c r="G52" s="66">
        <f>'Profits and self-employed'!BA52</f>
        <v>294.0690254666888</v>
      </c>
      <c r="H52" s="266">
        <f>'Profits and self-employed'!AZ52-I52</f>
        <v>120.0212702722942</v>
      </c>
      <c r="I52" s="266"/>
      <c r="J52" s="66">
        <f>Rent!J52</f>
        <v>168</v>
      </c>
      <c r="K52" s="66"/>
      <c r="L52" s="67">
        <f t="shared" si="23"/>
        <v>-5.6843418860808015E-14</v>
      </c>
      <c r="N52" s="51">
        <v>0.91576673866090708</v>
      </c>
      <c r="O52" s="52">
        <f t="shared" si="32"/>
        <v>-0.29607774008825061</v>
      </c>
      <c r="P52" s="52">
        <f t="shared" si="16"/>
        <v>0.29607774008825061</v>
      </c>
      <c r="Q52" s="118">
        <f t="shared" si="24"/>
        <v>65.096621269064471</v>
      </c>
      <c r="R52" s="159">
        <f t="shared" si="25"/>
        <v>4.1758726472388297</v>
      </c>
      <c r="S52" s="118">
        <f t="shared" si="26"/>
        <v>115.86208635113536</v>
      </c>
      <c r="T52" s="14"/>
      <c r="U52" s="155">
        <f t="shared" si="21"/>
        <v>87.12456331382424</v>
      </c>
      <c r="V52" s="155">
        <f>'Constructed Bottom up deflator'!AE24</f>
        <v>87.156599831211196</v>
      </c>
      <c r="W52" s="156">
        <v>0.98605725711683623</v>
      </c>
      <c r="X52" s="155">
        <f t="shared" si="22"/>
        <v>87.156599831211196</v>
      </c>
      <c r="Y52" s="155">
        <v>1.0842981233063975</v>
      </c>
      <c r="Z52" s="155">
        <v>1.1240242250052663</v>
      </c>
      <c r="AA52" s="155">
        <f t="shared" si="27"/>
        <v>62.172016928943748</v>
      </c>
      <c r="AB52" s="155">
        <f t="shared" si="28"/>
        <v>68.909457340116887</v>
      </c>
      <c r="AC52" s="155">
        <f t="shared" si="29"/>
        <v>68.191062311308272</v>
      </c>
      <c r="AD52" s="155">
        <f t="shared" si="30"/>
        <v>64.256799988997599</v>
      </c>
      <c r="AE52" s="14"/>
      <c r="AF52" s="143"/>
      <c r="AG52" s="143">
        <v>1229</v>
      </c>
      <c r="AH52" s="143">
        <v>63.2</v>
      </c>
      <c r="AI52" s="158">
        <v>1180</v>
      </c>
      <c r="AJ52" s="63">
        <v>1177</v>
      </c>
      <c r="AK52" s="67">
        <v>1272</v>
      </c>
      <c r="AL52" s="104"/>
      <c r="AM52" s="143">
        <v>64.3</v>
      </c>
      <c r="AN52" s="143">
        <f t="shared" si="33"/>
        <v>63.635158745445842</v>
      </c>
      <c r="AO52" s="143">
        <v>63.2</v>
      </c>
      <c r="AP52" s="143">
        <f t="shared" si="34"/>
        <v>63.199999999999996</v>
      </c>
      <c r="AQ52" s="143">
        <v>62.8</v>
      </c>
      <c r="AR52" s="143">
        <v>63.021316033364229</v>
      </c>
      <c r="AS52" s="151"/>
      <c r="AT52" s="151">
        <v>62.3</v>
      </c>
      <c r="AU52" s="104">
        <v>63</v>
      </c>
      <c r="AV52" s="104">
        <v>63</v>
      </c>
      <c r="AW52" s="143">
        <v>1389</v>
      </c>
      <c r="AX52" s="32"/>
      <c r="AY52" s="145">
        <f>'Extended Productivity'!H63</f>
        <v>15351.478486729644</v>
      </c>
      <c r="AZ52" s="124">
        <f>'Extended Productivity'!I63</f>
        <v>2995.2064498585751</v>
      </c>
      <c r="BA52" s="146">
        <f t="shared" si="20"/>
        <v>79.092520738870704</v>
      </c>
      <c r="BC52" s="115">
        <f t="shared" si="31"/>
        <v>82.304395739244882</v>
      </c>
      <c r="BD52" s="150">
        <f t="shared" si="14"/>
        <v>4.4104245174261383</v>
      </c>
      <c r="BE52" s="4"/>
      <c r="BF52" s="4"/>
      <c r="BG52" s="4"/>
      <c r="BH52" s="71"/>
      <c r="BI52" s="71"/>
      <c r="BJ52" s="5"/>
      <c r="BK52" s="4"/>
      <c r="BL52" s="4"/>
      <c r="BM52" s="4"/>
      <c r="BN52" s="5"/>
      <c r="BO52" s="71"/>
      <c r="BP52" s="4"/>
      <c r="BQ52" s="5"/>
      <c r="BR52" s="68"/>
      <c r="BS52" s="5"/>
      <c r="BT52" s="5"/>
      <c r="BU52" s="5"/>
      <c r="BV52" s="5"/>
      <c r="BW52" s="5"/>
      <c r="BX52" s="5"/>
      <c r="BY52" s="5"/>
      <c r="BZ52" s="5"/>
      <c r="CA52" s="5"/>
      <c r="CB52" s="5"/>
      <c r="CC52" s="4"/>
      <c r="CD52" s="4"/>
      <c r="CE52" s="4"/>
      <c r="CF52" s="4"/>
      <c r="CG52" s="4"/>
      <c r="CH52" s="71"/>
      <c r="CI52" s="5"/>
      <c r="CJ52" s="5"/>
      <c r="CK52" s="5"/>
      <c r="CL52" s="5"/>
      <c r="CM52" s="71"/>
      <c r="CN52" s="72"/>
      <c r="CO52" s="68"/>
      <c r="CP52" s="68"/>
      <c r="CQ52" s="71"/>
      <c r="CR52" s="72"/>
      <c r="CS52" s="71"/>
      <c r="CT52" s="68"/>
      <c r="CU52" s="71"/>
      <c r="CV52" s="68"/>
      <c r="CY52" s="5"/>
      <c r="DN52">
        <v>-1.1574564910759552E-2</v>
      </c>
      <c r="DO52">
        <v>24.391563124631698</v>
      </c>
      <c r="DP52">
        <f t="shared" si="17"/>
        <v>-1.1574564910759553</v>
      </c>
      <c r="DQ52">
        <v>6.6283395377528295E-2</v>
      </c>
      <c r="DR52">
        <v>0</v>
      </c>
    </row>
    <row r="53" spans="1:122" customFormat="1">
      <c r="A53" s="46">
        <f t="shared" si="15"/>
        <v>1889</v>
      </c>
      <c r="B53" s="62">
        <f>'Wage incomes'!B53+Salaries!J53+Rent!J53+'Profits and self-employed'!AY53-'Profits and self-employed'!BK53+E53+F53</f>
        <v>1288.3210853375144</v>
      </c>
      <c r="C53" s="66">
        <f>'Wage incomes'!B53</f>
        <v>540.9889253190621</v>
      </c>
      <c r="D53" s="66">
        <f>Salaries!J53</f>
        <v>133.59435541427769</v>
      </c>
      <c r="E53" s="66"/>
      <c r="F53" s="66"/>
      <c r="G53" s="66">
        <f>'Profits and self-employed'!BA53</f>
        <v>314.92493187690206</v>
      </c>
      <c r="H53" s="66">
        <f>'Profits and self-employed'!AZ53</f>
        <v>124.81287272727275</v>
      </c>
      <c r="I53" s="66">
        <f>'Profits and self-employed'!BJ53+'Profits and self-employed'!BI53</f>
        <v>4</v>
      </c>
      <c r="J53" s="66">
        <f>Rent!J53</f>
        <v>170</v>
      </c>
      <c r="K53" s="66"/>
      <c r="L53" s="67">
        <f t="shared" si="23"/>
        <v>-1.1368683772161603E-13</v>
      </c>
      <c r="N53" s="51">
        <v>0.92877094972067042</v>
      </c>
      <c r="O53" s="52">
        <f t="shared" si="32"/>
        <v>1.4200353114788697</v>
      </c>
      <c r="P53" s="52">
        <f t="shared" si="16"/>
        <v>-1.4200353114788697</v>
      </c>
      <c r="Q53" s="118">
        <f t="shared" si="24"/>
        <v>67.356925072927254</v>
      </c>
      <c r="R53" s="159">
        <f t="shared" si="25"/>
        <v>4.2100057197372367</v>
      </c>
      <c r="S53" s="118">
        <f t="shared" si="26"/>
        <v>119.88508338842404</v>
      </c>
      <c r="T53" s="14"/>
      <c r="U53" s="155">
        <f t="shared" si="21"/>
        <v>88.798475895250078</v>
      </c>
      <c r="V53" s="155">
        <f>'Constructed Bottom up deflator'!AE25</f>
        <v>87.876788379205934</v>
      </c>
      <c r="W53" s="156">
        <v>1.0067949698806729</v>
      </c>
      <c r="X53" s="155">
        <f t="shared" si="22"/>
        <v>87.876788379205934</v>
      </c>
      <c r="Y53" s="155">
        <v>1.1135203422323854</v>
      </c>
      <c r="Z53" s="155">
        <v>1.1397605641553401</v>
      </c>
      <c r="AA53" s="155">
        <f t="shared" si="27"/>
        <v>63.900405733622883</v>
      </c>
      <c r="AB53" s="155">
        <f t="shared" si="28"/>
        <v>71.722017087227968</v>
      </c>
      <c r="AC53" s="155">
        <f t="shared" si="29"/>
        <v>69.682796177777675</v>
      </c>
      <c r="AD53" s="155">
        <f t="shared" si="30"/>
        <v>66.501080420762264</v>
      </c>
      <c r="AE53" s="14"/>
      <c r="AF53" s="143"/>
      <c r="AG53" s="143">
        <v>1320</v>
      </c>
      <c r="AH53" s="143">
        <v>66.599999999999994</v>
      </c>
      <c r="AI53" s="158">
        <v>1270</v>
      </c>
      <c r="AJ53" s="63">
        <v>1268</v>
      </c>
      <c r="AK53" s="67">
        <v>1330</v>
      </c>
      <c r="AL53" s="104"/>
      <c r="AM53" s="143">
        <v>68.099999999999994</v>
      </c>
      <c r="AN53" s="143">
        <f t="shared" si="33"/>
        <v>67.595247900837506</v>
      </c>
      <c r="AO53" s="143">
        <v>66.599999999999994</v>
      </c>
      <c r="AP53" s="143">
        <f t="shared" si="34"/>
        <v>66.633333333333326</v>
      </c>
      <c r="AQ53" s="143">
        <v>66.5</v>
      </c>
      <c r="AR53" s="143">
        <v>65.060240963855421</v>
      </c>
      <c r="AS53" s="151"/>
      <c r="AT53" s="151">
        <v>65.3</v>
      </c>
      <c r="AU53" s="104">
        <v>64.099999999999994</v>
      </c>
      <c r="AV53" s="104">
        <v>66.5</v>
      </c>
      <c r="AW53" s="143">
        <v>1432</v>
      </c>
      <c r="AX53" s="32"/>
      <c r="AY53" s="145">
        <f>'Extended Productivity'!H64</f>
        <v>15724.023927254031</v>
      </c>
      <c r="AZ53" s="124">
        <f>'Extended Productivity'!I64</f>
        <v>2995.6964498585753</v>
      </c>
      <c r="BA53" s="146">
        <f t="shared" si="20"/>
        <v>81.025169313159807</v>
      </c>
      <c r="BC53" s="115">
        <f t="shared" si="31"/>
        <v>83.130866178871884</v>
      </c>
      <c r="BD53" s="150">
        <f t="shared" si="14"/>
        <v>4.4204160670589276</v>
      </c>
      <c r="BE53" s="4"/>
      <c r="BF53" s="4"/>
      <c r="BG53" s="4"/>
      <c r="BH53" s="71"/>
      <c r="BI53" s="71"/>
      <c r="BJ53" s="5"/>
      <c r="BK53" s="4"/>
      <c r="BL53" s="4"/>
      <c r="BM53" s="4"/>
      <c r="BN53" s="5"/>
      <c r="BO53" s="71"/>
      <c r="BP53" s="4"/>
      <c r="BQ53" s="5"/>
      <c r="BR53" s="68"/>
      <c r="BS53" s="5"/>
      <c r="BT53" s="5"/>
      <c r="BU53" s="5"/>
      <c r="BV53" s="5"/>
      <c r="BW53" s="5"/>
      <c r="BX53" s="5"/>
      <c r="BY53" s="5"/>
      <c r="BZ53" s="5"/>
      <c r="CA53" s="5"/>
      <c r="CB53" s="5"/>
      <c r="CC53" s="4"/>
      <c r="CD53" s="4"/>
      <c r="CE53" s="4"/>
      <c r="CF53" s="4"/>
      <c r="CG53" s="4"/>
      <c r="CH53" s="71"/>
      <c r="CI53" s="5"/>
      <c r="CJ53" s="5"/>
      <c r="CK53" s="5"/>
      <c r="CL53" s="5"/>
      <c r="CM53" s="71"/>
      <c r="CN53" s="72"/>
      <c r="CO53" s="68"/>
      <c r="CP53" s="68"/>
      <c r="CQ53" s="71"/>
      <c r="CR53" s="72"/>
      <c r="CS53" s="71"/>
      <c r="CT53" s="68"/>
      <c r="CU53" s="71"/>
      <c r="CV53" s="68"/>
      <c r="CY53" s="5"/>
      <c r="DN53">
        <v>1.2957498322752206E-2</v>
      </c>
      <c r="DO53">
        <v>46.309535438833002</v>
      </c>
      <c r="DP53">
        <f t="shared" si="17"/>
        <v>1.2957498322752206</v>
      </c>
      <c r="DQ53">
        <v>0.11913611249436699</v>
      </c>
      <c r="DR53">
        <v>0</v>
      </c>
    </row>
    <row r="54" spans="1:122" customFormat="1">
      <c r="A54" s="46">
        <f t="shared" si="15"/>
        <v>1890</v>
      </c>
      <c r="B54" s="62">
        <f>'Wage incomes'!B54+Salaries!J54+Rent!J54+'Profits and self-employed'!AY54-'Profits and self-employed'!BK54+E54+F54</f>
        <v>1312.0477190239881</v>
      </c>
      <c r="C54" s="66">
        <f>'Wage incomes'!B54</f>
        <v>566.40096237697048</v>
      </c>
      <c r="D54" s="66">
        <f>Salaries!J54</f>
        <v>134.84727092195791</v>
      </c>
      <c r="E54" s="66"/>
      <c r="F54" s="66">
        <v>1</v>
      </c>
      <c r="G54" s="66">
        <f>'Profits and self-employed'!BA54</f>
        <v>310.34734027051405</v>
      </c>
      <c r="H54" s="66">
        <f>'Profits and self-employed'!AZ54</f>
        <v>122.45214545454553</v>
      </c>
      <c r="I54" s="79">
        <f>'Profits and self-employed'!BJ54+'Profits and self-employed'!BI54</f>
        <v>5</v>
      </c>
      <c r="J54" s="66">
        <f>Rent!J54</f>
        <v>172</v>
      </c>
      <c r="K54" s="66"/>
      <c r="L54" s="67">
        <f t="shared" si="23"/>
        <v>5.6843418860808015E-14</v>
      </c>
      <c r="N54" s="51">
        <v>0.94494150034411561</v>
      </c>
      <c r="O54" s="52">
        <f t="shared" si="32"/>
        <v>1.7410698114867245</v>
      </c>
      <c r="P54" s="52">
        <f t="shared" si="16"/>
        <v>-1.7410698114867245</v>
      </c>
      <c r="Q54" s="118">
        <f t="shared" si="24"/>
        <v>67.423527238582878</v>
      </c>
      <c r="R54" s="159">
        <f t="shared" si="25"/>
        <v>4.2109940258296188</v>
      </c>
      <c r="S54" s="118">
        <f t="shared" si="26"/>
        <v>120.00362511482899</v>
      </c>
      <c r="T54" s="14"/>
      <c r="U54" s="155">
        <f t="shared" si="21"/>
        <v>90.074524111845093</v>
      </c>
      <c r="V54" s="155">
        <f>'Constructed Bottom up deflator'!AE26</f>
        <v>90.759155103645512</v>
      </c>
      <c r="W54" s="156">
        <v>1.021837277791334</v>
      </c>
      <c r="X54" s="155">
        <f t="shared" si="22"/>
        <v>90.759155103645512</v>
      </c>
      <c r="Y54" s="155">
        <v>1.1039077702172575</v>
      </c>
      <c r="Z54" s="155">
        <v>1.142040085283651</v>
      </c>
      <c r="AA54" s="155">
        <f t="shared" si="27"/>
        <v>64.119248910689635</v>
      </c>
      <c r="AB54" s="155">
        <f t="shared" si="28"/>
        <v>70.723173960903253</v>
      </c>
      <c r="AC54" s="155">
        <f t="shared" si="29"/>
        <v>71.584080407042052</v>
      </c>
      <c r="AD54" s="155">
        <f t="shared" si="30"/>
        <v>67.590630163332108</v>
      </c>
      <c r="AE54" s="14"/>
      <c r="AF54" s="143"/>
      <c r="AG54" s="143">
        <v>1345</v>
      </c>
      <c r="AH54" s="143">
        <v>66.900000000000006</v>
      </c>
      <c r="AI54" s="158">
        <v>1299</v>
      </c>
      <c r="AJ54" s="63">
        <v>1295</v>
      </c>
      <c r="AK54" s="67">
        <v>1373</v>
      </c>
      <c r="AL54" s="104"/>
      <c r="AM54" s="143">
        <v>68.2</v>
      </c>
      <c r="AN54" s="143">
        <f t="shared" si="33"/>
        <v>67.853207182875678</v>
      </c>
      <c r="AO54" s="143">
        <v>66.900000000000006</v>
      </c>
      <c r="AP54" s="143">
        <f t="shared" si="34"/>
        <v>66.866666666666674</v>
      </c>
      <c r="AQ54" s="143">
        <v>66.900000000000006</v>
      </c>
      <c r="AR54" s="143">
        <v>65.61631139944393</v>
      </c>
      <c r="AS54" s="151"/>
      <c r="AT54" s="151">
        <v>66.2</v>
      </c>
      <c r="AU54" s="104">
        <v>64.8</v>
      </c>
      <c r="AV54" s="104">
        <v>66.2</v>
      </c>
      <c r="AW54" s="143">
        <v>1453</v>
      </c>
      <c r="AX54" s="32"/>
      <c r="AY54" s="145">
        <f>'Extended Productivity'!H65</f>
        <v>15920.551979949874</v>
      </c>
      <c r="AZ54" s="124">
        <f>'Extended Productivity'!I65</f>
        <v>2996.1864498585755</v>
      </c>
      <c r="BA54" s="146">
        <f t="shared" si="20"/>
        <v>82.051288063027499</v>
      </c>
      <c r="BC54" s="115">
        <f t="shared" si="31"/>
        <v>82.172417801402034</v>
      </c>
      <c r="BD54" s="150">
        <f t="shared" si="14"/>
        <v>4.4088196958913937</v>
      </c>
      <c r="BE54" s="4"/>
      <c r="BF54" s="4"/>
      <c r="BG54" s="4"/>
      <c r="BH54" s="71"/>
      <c r="BI54" s="71"/>
      <c r="BJ54" s="5"/>
      <c r="BK54" s="4"/>
      <c r="BL54" s="4"/>
      <c r="BM54" s="4"/>
      <c r="BN54" s="5"/>
      <c r="BO54" s="71"/>
      <c r="BP54" s="4"/>
      <c r="BQ54" s="5"/>
      <c r="BR54" s="68"/>
      <c r="BS54" s="5"/>
      <c r="BT54" s="5"/>
      <c r="BU54" s="5"/>
      <c r="BV54" s="5"/>
      <c r="BW54" s="5"/>
      <c r="BX54" s="5"/>
      <c r="BY54" s="5"/>
      <c r="BZ54" s="5"/>
      <c r="CA54" s="5"/>
      <c r="CB54" s="5"/>
      <c r="CC54" s="4"/>
      <c r="CD54" s="4"/>
      <c r="CE54" s="4"/>
      <c r="CF54" s="4"/>
      <c r="CG54" s="4"/>
      <c r="CH54" s="71"/>
      <c r="CI54" s="5"/>
      <c r="CJ54" s="5"/>
      <c r="CK54" s="5"/>
      <c r="CL54" s="5"/>
      <c r="CM54" s="71"/>
      <c r="CN54" s="72"/>
      <c r="CO54" s="68"/>
      <c r="CP54" s="68"/>
      <c r="CQ54" s="71"/>
      <c r="CR54" s="72"/>
      <c r="CS54" s="71"/>
      <c r="CT54" s="68"/>
      <c r="CU54" s="71"/>
      <c r="CV54" s="68"/>
      <c r="CY54" s="5"/>
      <c r="DN54">
        <v>1.6446972057760762E-2</v>
      </c>
      <c r="DO54">
        <v>26.139192156996899</v>
      </c>
      <c r="DP54">
        <f t="shared" si="17"/>
        <v>1.6446972057760763</v>
      </c>
      <c r="DQ54">
        <v>6.9621785423453902E-2</v>
      </c>
      <c r="DR54">
        <v>0</v>
      </c>
    </row>
    <row r="55" spans="1:122" customFormat="1">
      <c r="A55" s="46">
        <f t="shared" si="15"/>
        <v>1891</v>
      </c>
      <c r="B55" s="62">
        <f>'Wage incomes'!B55+Salaries!J55+Rent!J55+'Profits and self-employed'!AY55-'Profits and self-employed'!BK55+E55+F55</f>
        <v>1303.0047899822102</v>
      </c>
      <c r="C55" s="66">
        <f>'Wage incomes'!B55</f>
        <v>573.50455819563024</v>
      </c>
      <c r="D55" s="66">
        <f>Salaries!J55</f>
        <v>137.02351375419184</v>
      </c>
      <c r="E55" s="66"/>
      <c r="F55" s="66">
        <v>2</v>
      </c>
      <c r="G55" s="66">
        <f>'Profits and self-employed'!BA55</f>
        <v>298.67905136572142</v>
      </c>
      <c r="H55" s="66">
        <f>'Profits and self-employed'!AZ55</f>
        <v>114.7976666666666</v>
      </c>
      <c r="I55" s="79">
        <f>'Profits and self-employed'!BJ55+'Profits and self-employed'!BI55</f>
        <v>5</v>
      </c>
      <c r="J55" s="66">
        <f>Rent!J55</f>
        <v>172</v>
      </c>
      <c r="K55" s="66"/>
      <c r="L55" s="67">
        <f t="shared" si="23"/>
        <v>1.1368683772161603E-13</v>
      </c>
      <c r="N55" s="51">
        <v>0.94654939106901215</v>
      </c>
      <c r="O55" s="52">
        <f t="shared" si="32"/>
        <v>0.17015770016566023</v>
      </c>
      <c r="P55" s="52">
        <f t="shared" si="16"/>
        <v>-0.17015770016566023</v>
      </c>
      <c r="Q55" s="118">
        <f t="shared" si="24"/>
        <v>66.845087006939053</v>
      </c>
      <c r="R55" s="159">
        <f t="shared" si="25"/>
        <v>4.2023778080564851</v>
      </c>
      <c r="S55" s="118">
        <f t="shared" si="26"/>
        <v>118.97408946826025</v>
      </c>
      <c r="T55" s="14"/>
      <c r="U55" s="155">
        <f t="shared" si="21"/>
        <v>88.869065796593631</v>
      </c>
      <c r="V55" s="155">
        <f>'Constructed Bottom up deflator'!AE27</f>
        <v>91.070280023605022</v>
      </c>
      <c r="W55" s="156">
        <v>0.99610969695882812</v>
      </c>
      <c r="X55" s="155">
        <f t="shared" si="22"/>
        <v>91.070280023605022</v>
      </c>
      <c r="Y55" s="155">
        <v>1.1022415910679688</v>
      </c>
      <c r="Z55" s="155">
        <v>1.1500343658806365</v>
      </c>
      <c r="AA55" s="155">
        <f t="shared" si="27"/>
        <v>65.32198632163626</v>
      </c>
      <c r="AB55" s="155">
        <f t="shared" si="28"/>
        <v>69.995786370251295</v>
      </c>
      <c r="AC55" s="155">
        <f t="shared" si="29"/>
        <v>71.19816946281918</v>
      </c>
      <c r="AD55" s="155">
        <f t="shared" si="30"/>
        <v>66.658173071833502</v>
      </c>
      <c r="AE55" s="14"/>
      <c r="AF55" s="143"/>
      <c r="AG55" s="143">
        <v>1327</v>
      </c>
      <c r="AH55" s="143">
        <v>66.900000000000006</v>
      </c>
      <c r="AI55" s="158">
        <v>1279</v>
      </c>
      <c r="AJ55" s="63">
        <v>1276</v>
      </c>
      <c r="AK55" s="67">
        <v>1399</v>
      </c>
      <c r="AL55" s="104"/>
      <c r="AM55" s="143">
        <v>67.599999999999994</v>
      </c>
      <c r="AN55" s="143">
        <f t="shared" si="33"/>
        <v>66.744107264283272</v>
      </c>
      <c r="AO55" s="143">
        <v>66.900000000000006</v>
      </c>
      <c r="AP55" s="143">
        <f t="shared" si="34"/>
        <v>66.899999999999991</v>
      </c>
      <c r="AQ55" s="143">
        <v>66.5</v>
      </c>
      <c r="AR55" s="143">
        <v>67.099165894346612</v>
      </c>
      <c r="AS55" s="151"/>
      <c r="AT55" s="151">
        <v>67.3</v>
      </c>
      <c r="AU55" s="104">
        <v>67.2</v>
      </c>
      <c r="AV55" s="104">
        <v>65.8</v>
      </c>
      <c r="AW55" s="143">
        <v>1478</v>
      </c>
      <c r="AX55" s="32"/>
      <c r="AY55" s="145">
        <f>'Extended Productivity'!H66</f>
        <v>15955.38</v>
      </c>
      <c r="AZ55" s="124">
        <f>'Extended Productivity'!I66</f>
        <v>2982.5919495334206</v>
      </c>
      <c r="BA55" s="146">
        <f t="shared" si="20"/>
        <v>81.85768150564104</v>
      </c>
      <c r="BC55" s="115">
        <f t="shared" si="31"/>
        <v>81.66012740335502</v>
      </c>
      <c r="BD55" s="150">
        <f t="shared" si="14"/>
        <v>4.4025658460586552</v>
      </c>
      <c r="BE55" s="4"/>
      <c r="BF55" s="4"/>
      <c r="BG55" s="4"/>
      <c r="BH55" s="71"/>
      <c r="BI55" s="71"/>
      <c r="BJ55" s="5"/>
      <c r="BK55" s="4"/>
      <c r="BL55" s="4"/>
      <c r="BM55" s="4"/>
      <c r="BN55" s="5"/>
      <c r="BO55" s="71"/>
      <c r="BP55" s="4"/>
      <c r="BQ55" s="5"/>
      <c r="BR55" s="68"/>
      <c r="BS55" s="5"/>
      <c r="BT55" s="5"/>
      <c r="BU55" s="5"/>
      <c r="BV55" s="5"/>
      <c r="BW55" s="5"/>
      <c r="BX55" s="5"/>
      <c r="BY55" s="5"/>
      <c r="BZ55" s="5"/>
      <c r="CA55" s="5"/>
      <c r="CB55" s="5"/>
      <c r="CC55" s="4"/>
      <c r="CD55" s="4"/>
      <c r="CE55" s="4"/>
      <c r="CF55" s="4"/>
      <c r="CG55" s="4"/>
      <c r="CH55" s="71"/>
      <c r="CI55" s="5"/>
      <c r="CJ55" s="5"/>
      <c r="CK55" s="5"/>
      <c r="CL55" s="5"/>
      <c r="CM55" s="71"/>
      <c r="CN55" s="72"/>
      <c r="CO55" s="68"/>
      <c r="CP55" s="68"/>
      <c r="CQ55" s="71"/>
      <c r="CR55" s="72"/>
      <c r="CS55" s="71"/>
      <c r="CT55" s="68"/>
      <c r="CU55" s="71"/>
      <c r="CV55" s="68"/>
      <c r="DN55">
        <v>2.3037158766715155E-2</v>
      </c>
      <c r="DO55">
        <v>-8.5438263088911892</v>
      </c>
      <c r="DP55">
        <f t="shared" si="17"/>
        <v>2.3037158766715153</v>
      </c>
      <c r="DQ55">
        <v>-1.7733720551308101E-2</v>
      </c>
      <c r="DR55">
        <v>0</v>
      </c>
    </row>
    <row r="56" spans="1:122" customFormat="1">
      <c r="A56" s="46">
        <f t="shared" si="15"/>
        <v>1892</v>
      </c>
      <c r="B56" s="62">
        <f>'Wage incomes'!B56+Salaries!J56+Rent!J56+'Profits and self-employed'!AY56-'Profits and self-employed'!BK56+E56+F56</f>
        <v>1273.9800404072362</v>
      </c>
      <c r="C56" s="66">
        <f>'Wage incomes'!B56</f>
        <v>575.00709893110104</v>
      </c>
      <c r="D56" s="66">
        <f>Salaries!J56</f>
        <v>140.94637197941313</v>
      </c>
      <c r="E56" s="66"/>
      <c r="F56" s="66">
        <v>3</v>
      </c>
      <c r="G56" s="66">
        <f>'Profits and self-employed'!BA56</f>
        <v>268.85682404217641</v>
      </c>
      <c r="H56" s="66">
        <f>'Profits and self-employed'!AZ56</f>
        <v>107.16974545454548</v>
      </c>
      <c r="I56" s="79">
        <f>'Profits and self-employed'!BJ56+'Profits and self-employed'!BI56</f>
        <v>5</v>
      </c>
      <c r="J56" s="66">
        <f>Rent!J56</f>
        <v>174</v>
      </c>
      <c r="K56" s="66"/>
      <c r="L56" s="67">
        <f t="shared" si="23"/>
        <v>1.1368683772161603E-13</v>
      </c>
      <c r="N56" s="51">
        <v>0.94693877551020411</v>
      </c>
      <c r="O56" s="52">
        <f t="shared" si="32"/>
        <v>4.1137255474026801E-2</v>
      </c>
      <c r="P56" s="52">
        <f t="shared" si="16"/>
        <v>-4.1137255474026801E-2</v>
      </c>
      <c r="Q56" s="118">
        <f t="shared" si="24"/>
        <v>65.329221737636871</v>
      </c>
      <c r="R56" s="159">
        <f t="shared" si="25"/>
        <v>4.1794394359948788</v>
      </c>
      <c r="S56" s="118">
        <f t="shared" si="26"/>
        <v>116.27607981269551</v>
      </c>
      <c r="T56" s="14"/>
      <c r="U56" s="155">
        <f t="shared" si="21"/>
        <v>88.645183245785915</v>
      </c>
      <c r="V56" s="155">
        <f>'Constructed Bottom up deflator'!AE28</f>
        <v>90.557813172124654</v>
      </c>
      <c r="W56" s="156">
        <v>0.99370185091757834</v>
      </c>
      <c r="X56" s="155">
        <f t="shared" si="22"/>
        <v>90.557813172124654</v>
      </c>
      <c r="Y56" s="155">
        <v>1.0507182050668837</v>
      </c>
      <c r="Z56" s="155">
        <v>1.154634503344159</v>
      </c>
      <c r="AA56" s="155">
        <f t="shared" si="27"/>
        <v>64.021679537426735</v>
      </c>
      <c r="AB56" s="155">
        <f t="shared" si="28"/>
        <v>68.823896087794296</v>
      </c>
      <c r="AC56" s="155">
        <f t="shared" si="29"/>
        <v>73.025741726119762</v>
      </c>
      <c r="AD56" s="155">
        <f t="shared" si="30"/>
        <v>64.913691239920624</v>
      </c>
      <c r="AE56" s="14"/>
      <c r="AF56" s="143"/>
      <c r="AG56" s="143">
        <v>1292</v>
      </c>
      <c r="AH56" s="143">
        <v>65.3</v>
      </c>
      <c r="AI56" s="158">
        <v>1238</v>
      </c>
      <c r="AJ56" s="63">
        <v>1237</v>
      </c>
      <c r="AK56" s="67">
        <v>1392</v>
      </c>
      <c r="AL56" s="104"/>
      <c r="AM56" s="143">
        <v>65.3</v>
      </c>
      <c r="AN56" s="143">
        <f t="shared" si="33"/>
        <v>64.677516239517189</v>
      </c>
      <c r="AO56" s="143">
        <v>65.3</v>
      </c>
      <c r="AP56" s="143">
        <f t="shared" si="34"/>
        <v>65.266666666666666</v>
      </c>
      <c r="AQ56" s="143">
        <v>64.900000000000006</v>
      </c>
      <c r="AR56" s="143">
        <v>65.708989805375353</v>
      </c>
      <c r="AS56" s="151"/>
      <c r="AT56" s="151">
        <v>66.099999999999994</v>
      </c>
      <c r="AU56" s="104">
        <v>65.8</v>
      </c>
      <c r="AV56" s="104">
        <v>64.400000000000006</v>
      </c>
      <c r="AW56" s="143">
        <v>1470</v>
      </c>
      <c r="AX56" s="32"/>
      <c r="AY56" s="145">
        <f>'Extended Productivity'!H67</f>
        <v>15962.611073756547</v>
      </c>
      <c r="AZ56" s="124">
        <f>'Extended Productivity'!I67</f>
        <v>2978.9152479972367</v>
      </c>
      <c r="BA56" s="146">
        <f t="shared" si="20"/>
        <v>81.793826542346281</v>
      </c>
      <c r="BC56" s="115">
        <f t="shared" si="31"/>
        <v>79.870602097108929</v>
      </c>
      <c r="BD56" s="150">
        <f t="shared" si="14"/>
        <v>4.3804078513647493</v>
      </c>
      <c r="BE56" s="4"/>
      <c r="BF56" s="4"/>
      <c r="BG56" s="4"/>
      <c r="BH56" s="71"/>
      <c r="BI56" s="71"/>
      <c r="BJ56" s="5"/>
      <c r="BK56" s="4"/>
      <c r="BL56" s="4"/>
      <c r="BM56" s="4"/>
      <c r="BN56" s="5"/>
      <c r="BO56" s="71"/>
      <c r="BP56" s="4"/>
      <c r="BQ56" s="5"/>
      <c r="BR56" s="68"/>
      <c r="BS56" s="5"/>
      <c r="BT56" s="5"/>
      <c r="BU56" s="5"/>
      <c r="BV56" s="5"/>
      <c r="BW56" s="5"/>
      <c r="BX56" s="5"/>
      <c r="BY56" s="5"/>
      <c r="BZ56" s="5"/>
      <c r="CA56" s="5"/>
      <c r="CB56" s="5"/>
      <c r="CC56" s="4"/>
      <c r="CD56" s="4"/>
      <c r="CE56" s="4"/>
      <c r="CF56" s="4"/>
      <c r="CG56" s="4"/>
      <c r="CH56" s="71"/>
      <c r="CI56" s="5"/>
      <c r="CJ56" s="5"/>
      <c r="CK56" s="5"/>
      <c r="CL56" s="5"/>
      <c r="CM56" s="71"/>
      <c r="CN56" s="72"/>
      <c r="CO56" s="68"/>
      <c r="CP56" s="68"/>
      <c r="CQ56" s="71"/>
      <c r="CR56" s="72"/>
      <c r="CS56" s="71"/>
      <c r="CT56" s="68"/>
      <c r="CU56" s="71"/>
      <c r="CV56" s="68"/>
      <c r="DN56">
        <v>4.7992019698850363E-3</v>
      </c>
      <c r="DO56">
        <v>-46.925271468416099</v>
      </c>
      <c r="DP56">
        <f t="shared" si="17"/>
        <v>0.47992019698850363</v>
      </c>
      <c r="DQ56">
        <v>-0.11962422697544201</v>
      </c>
      <c r="DR56">
        <v>0</v>
      </c>
    </row>
    <row r="57" spans="1:122" customFormat="1">
      <c r="A57" s="46">
        <f t="shared" si="15"/>
        <v>1893</v>
      </c>
      <c r="B57" s="62">
        <f>'Wage incomes'!B57+Salaries!J57+Rent!J57+'Profits and self-employed'!AY57-'Profits and self-employed'!BK57+E57+F57</f>
        <v>1273.3067556458564</v>
      </c>
      <c r="C57" s="66">
        <f>'Wage incomes'!B57</f>
        <v>570.18183804766704</v>
      </c>
      <c r="D57" s="66">
        <f>Salaries!J57</f>
        <v>143.00694914310606</v>
      </c>
      <c r="E57" s="66"/>
      <c r="F57" s="66">
        <v>4</v>
      </c>
      <c r="G57" s="66">
        <f>'Profits and self-employed'!BA57</f>
        <v>258.76582906114373</v>
      </c>
      <c r="H57" s="66">
        <f>'Profits and self-employed'!AZ57</f>
        <v>114.35213939393935</v>
      </c>
      <c r="I57" s="79">
        <f>'Profits and self-employed'!BJ57+'Profits and self-employed'!BI57</f>
        <v>6</v>
      </c>
      <c r="J57" s="66">
        <f>Rent!J57</f>
        <v>177</v>
      </c>
      <c r="K57" s="66"/>
      <c r="L57" s="67">
        <f t="shared" si="23"/>
        <v>1.1368683772161603E-13</v>
      </c>
      <c r="N57" s="51">
        <v>0.9417071478140181</v>
      </c>
      <c r="O57" s="52">
        <f t="shared" si="32"/>
        <v>-0.55247792481274871</v>
      </c>
      <c r="P57" s="52">
        <f t="shared" si="16"/>
        <v>0.55247792481274871</v>
      </c>
      <c r="Q57" s="118">
        <f t="shared" si="24"/>
        <v>65.65743880134022</v>
      </c>
      <c r="R57" s="159">
        <f t="shared" si="25"/>
        <v>4.1844509043272788</v>
      </c>
      <c r="S57" s="118">
        <f t="shared" si="26"/>
        <v>116.86025627278447</v>
      </c>
      <c r="T57" s="14"/>
      <c r="U57" s="155">
        <f t="shared" si="21"/>
        <v>88.507961599894628</v>
      </c>
      <c r="V57" s="155">
        <f>'Constructed Bottom up deflator'!AE29</f>
        <v>89.616939297696192</v>
      </c>
      <c r="W57" s="156">
        <v>1.001284820394563</v>
      </c>
      <c r="X57" s="155">
        <f t="shared" si="22"/>
        <v>89.616939297696192</v>
      </c>
      <c r="Y57" s="155">
        <v>1.0434126503353867</v>
      </c>
      <c r="Z57" s="155">
        <v>1.1465520618207496</v>
      </c>
      <c r="AA57" s="155">
        <f t="shared" si="27"/>
        <v>63.503249511853362</v>
      </c>
      <c r="AB57" s="155">
        <f t="shared" si="28"/>
        <v>69.509712575453946</v>
      </c>
      <c r="AC57" s="155">
        <f t="shared" si="29"/>
        <v>73.498174995108002</v>
      </c>
      <c r="AD57" s="155">
        <f t="shared" si="30"/>
        <v>65.33674224738364</v>
      </c>
      <c r="AE57" s="14"/>
      <c r="AF57" s="143"/>
      <c r="AG57" s="143">
        <v>1290</v>
      </c>
      <c r="AH57" s="143">
        <v>65.3</v>
      </c>
      <c r="AI57" s="158">
        <v>1243</v>
      </c>
      <c r="AJ57" s="63">
        <v>1243</v>
      </c>
      <c r="AK57" s="67">
        <v>1357</v>
      </c>
      <c r="AL57" s="104"/>
      <c r="AM57" s="143">
        <v>66</v>
      </c>
      <c r="AN57" s="143">
        <f t="shared" si="33"/>
        <v>65.35228791454864</v>
      </c>
      <c r="AO57" s="143">
        <v>65.3</v>
      </c>
      <c r="AP57" s="143">
        <f t="shared" si="34"/>
        <v>65.266666666666666</v>
      </c>
      <c r="AQ57" s="143">
        <v>64.8</v>
      </c>
      <c r="AR57" s="143">
        <v>65.245597775718252</v>
      </c>
      <c r="AS57" s="151"/>
      <c r="AT57" s="151">
        <v>65.400000000000006</v>
      </c>
      <c r="AU57" s="104">
        <v>65.400000000000006</v>
      </c>
      <c r="AV57" s="104">
        <v>64.400000000000006</v>
      </c>
      <c r="AW57" s="143">
        <v>1441</v>
      </c>
      <c r="AX57" s="32"/>
      <c r="AY57" s="145">
        <f>'Extended Productivity'!H68</f>
        <v>15975.824585854551</v>
      </c>
      <c r="AZ57" s="124">
        <f>'Extended Productivity'!I68</f>
        <v>2960.7311882590825</v>
      </c>
      <c r="BA57" s="146">
        <f t="shared" si="20"/>
        <v>81.361830027093376</v>
      </c>
      <c r="BC57" s="115">
        <f t="shared" si="31"/>
        <v>80.698085059635929</v>
      </c>
      <c r="BD57" s="150">
        <f t="shared" si="14"/>
        <v>4.3907148458696534</v>
      </c>
      <c r="BE57" s="4"/>
      <c r="BF57" s="4"/>
      <c r="BG57" s="4"/>
      <c r="BH57" s="71"/>
      <c r="BI57" s="71"/>
      <c r="BJ57" s="5"/>
      <c r="BK57" s="4"/>
      <c r="BL57" s="4"/>
      <c r="BM57" s="4"/>
      <c r="BN57" s="5"/>
      <c r="BO57" s="71"/>
      <c r="BP57" s="4"/>
      <c r="BQ57" s="5"/>
      <c r="BR57" s="68"/>
      <c r="BS57" s="5"/>
      <c r="BT57" s="5"/>
      <c r="BU57" s="5"/>
      <c r="BV57" s="5"/>
      <c r="BW57" s="5"/>
      <c r="BX57" s="5"/>
      <c r="BY57" s="5"/>
      <c r="BZ57" s="5"/>
      <c r="CA57" s="5"/>
      <c r="CB57" s="5"/>
      <c r="CC57" s="4"/>
      <c r="CD57" s="4"/>
      <c r="CE57" s="4"/>
      <c r="CF57" s="4"/>
      <c r="CG57" s="4"/>
      <c r="CH57" s="71"/>
      <c r="CI57" s="5"/>
      <c r="CJ57" s="5"/>
      <c r="CK57" s="5"/>
      <c r="CL57" s="5"/>
      <c r="CM57" s="71"/>
      <c r="CN57" s="72"/>
      <c r="CO57" s="68"/>
      <c r="CP57" s="68"/>
      <c r="CQ57" s="71"/>
      <c r="CR57" s="72"/>
      <c r="CS57" s="71"/>
      <c r="CT57" s="68"/>
      <c r="CU57" s="71"/>
      <c r="CV57" s="68"/>
      <c r="DN57">
        <v>-1.6928988386537114E-2</v>
      </c>
      <c r="DO57">
        <v>-55.805456568073801</v>
      </c>
      <c r="DP57">
        <f t="shared" si="17"/>
        <v>-1.6928988386537114</v>
      </c>
      <c r="DQ57">
        <v>-0.13991027244408699</v>
      </c>
      <c r="DR57">
        <v>0</v>
      </c>
    </row>
    <row r="58" spans="1:122" customFormat="1">
      <c r="A58" s="46">
        <f t="shared" si="15"/>
        <v>1894</v>
      </c>
      <c r="B58" s="62">
        <f>'Wage incomes'!B58+Salaries!J58+Rent!J58+'Profits and self-employed'!AY58-'Profits and self-employed'!BK58+E58+F58</f>
        <v>1369.7894000388487</v>
      </c>
      <c r="C58" s="66">
        <f>'Wage incomes'!B58</f>
        <v>584.07651668512892</v>
      </c>
      <c r="D58" s="66">
        <f>Salaries!J58</f>
        <v>150.8061219197067</v>
      </c>
      <c r="E58" s="66"/>
      <c r="F58" s="66">
        <v>5</v>
      </c>
      <c r="G58" s="66">
        <f>'Profits and self-employed'!BA58</f>
        <v>298.70438567643743</v>
      </c>
      <c r="H58" s="66">
        <f>'Profits and self-employed'!AZ58</f>
        <v>141.20237575757568</v>
      </c>
      <c r="I58" s="79">
        <f>'Profits and self-employed'!BJ58+'Profits and self-employed'!BI58</f>
        <v>6</v>
      </c>
      <c r="J58" s="66">
        <f>Rent!J58</f>
        <v>184</v>
      </c>
      <c r="K58" s="66"/>
      <c r="L58" s="67">
        <f t="shared" si="23"/>
        <v>0</v>
      </c>
      <c r="N58" s="51">
        <v>0.92100192678227355</v>
      </c>
      <c r="O58" s="52">
        <f t="shared" si="32"/>
        <v>-2.198690015235357</v>
      </c>
      <c r="P58" s="52">
        <f t="shared" si="16"/>
        <v>2.198690015235357</v>
      </c>
      <c r="Q58" s="118">
        <f t="shared" si="24"/>
        <v>72.220422286651413</v>
      </c>
      <c r="R58" s="159">
        <f t="shared" si="25"/>
        <v>4.2797228630580744</v>
      </c>
      <c r="S58" s="118">
        <f t="shared" si="26"/>
        <v>128.54136881706273</v>
      </c>
      <c r="T58" s="14"/>
      <c r="U58" s="155">
        <f t="shared" si="21"/>
        <v>88.19158400312655</v>
      </c>
      <c r="V58" s="155">
        <f>'Constructed Bottom up deflator'!AE30</f>
        <v>87.263807277881824</v>
      </c>
      <c r="W58" s="156">
        <v>1.0044005248705015</v>
      </c>
      <c r="X58" s="155">
        <f t="shared" si="22"/>
        <v>87.263807277881824</v>
      </c>
      <c r="Y58" s="155">
        <v>0.96894725912486457</v>
      </c>
      <c r="Z58" s="155">
        <v>1.1236210205843347</v>
      </c>
      <c r="AA58" s="155">
        <f t="shared" si="27"/>
        <v>68.103182654094738</v>
      </c>
      <c r="AB58" s="155">
        <f t="shared" si="28"/>
        <v>76.793100196274366</v>
      </c>
      <c r="AC58" s="155">
        <f t="shared" si="29"/>
        <v>85.143847745180864</v>
      </c>
      <c r="AD58" s="155">
        <f t="shared" si="30"/>
        <v>71.721961515656616</v>
      </c>
      <c r="AE58" s="14"/>
      <c r="AF58" s="143"/>
      <c r="AG58" s="143">
        <v>1372</v>
      </c>
      <c r="AH58" s="143">
        <v>69.7</v>
      </c>
      <c r="AI58" s="158">
        <v>1333</v>
      </c>
      <c r="AJ58" s="63">
        <v>1332</v>
      </c>
      <c r="AK58" s="67">
        <v>1434</v>
      </c>
      <c r="AL58" s="104"/>
      <c r="AM58" s="143">
        <v>72</v>
      </c>
      <c r="AN58" s="143">
        <f t="shared" si="33"/>
        <v>71.605968091479141</v>
      </c>
      <c r="AO58" s="143">
        <v>69.7</v>
      </c>
      <c r="AP58" s="143">
        <f t="shared" si="34"/>
        <v>69.7</v>
      </c>
      <c r="AQ58" s="143">
        <v>69.900000000000006</v>
      </c>
      <c r="AR58" s="143">
        <v>68.489341983317885</v>
      </c>
      <c r="AS58" s="151"/>
      <c r="AT58" s="151">
        <v>68.099999999999994</v>
      </c>
      <c r="AU58" s="104">
        <v>69</v>
      </c>
      <c r="AV58" s="104">
        <f t="shared" ref="AV58:AV63" si="35">AU58</f>
        <v>69</v>
      </c>
      <c r="AW58" s="143">
        <v>1557</v>
      </c>
      <c r="AX58" s="32"/>
      <c r="AY58" s="145">
        <f>'Extended Productivity'!H69</f>
        <v>16198.25182665819</v>
      </c>
      <c r="AZ58" s="124">
        <f>'Extended Productivity'!I69</f>
        <v>2969.1888986790677</v>
      </c>
      <c r="BA58" s="146">
        <f t="shared" si="20"/>
        <v>82.730266065269348</v>
      </c>
      <c r="BC58" s="115">
        <f t="shared" si="31"/>
        <v>87.296252896943074</v>
      </c>
      <c r="BD58" s="150">
        <f t="shared" si="14"/>
        <v>4.4693075397816839</v>
      </c>
      <c r="BE58" s="4"/>
      <c r="BF58" s="4"/>
      <c r="BG58" s="4"/>
      <c r="BH58" s="71"/>
      <c r="BI58" s="71"/>
      <c r="BJ58" s="5"/>
      <c r="BK58" s="4"/>
      <c r="BL58" s="4"/>
      <c r="BM58" s="4"/>
      <c r="BN58" s="5"/>
      <c r="BO58" s="71"/>
      <c r="BP58" s="4"/>
      <c r="BQ58" s="5"/>
      <c r="BR58" s="68"/>
      <c r="BS58" s="5"/>
      <c r="BT58" s="5"/>
      <c r="BU58" s="5"/>
      <c r="BV58" s="5"/>
      <c r="BW58" s="5"/>
      <c r="BX58" s="5"/>
      <c r="BY58" s="5"/>
      <c r="BZ58" s="5"/>
      <c r="CA58" s="5"/>
      <c r="CB58" s="5"/>
      <c r="CC58" s="4"/>
      <c r="CD58" s="4"/>
      <c r="CE58" s="4"/>
      <c r="CF58" s="4"/>
      <c r="CG58" s="4"/>
      <c r="CH58" s="71"/>
      <c r="CI58" s="5"/>
      <c r="CJ58" s="5"/>
      <c r="CK58" s="5"/>
      <c r="CL58" s="5"/>
      <c r="CM58" s="71"/>
      <c r="CN58" s="72"/>
      <c r="CO58" s="68"/>
      <c r="CP58" s="68"/>
      <c r="CQ58" s="71"/>
      <c r="CR58" s="72"/>
      <c r="CS58" s="71"/>
      <c r="CT58" s="68"/>
      <c r="CU58" s="71"/>
      <c r="CV58" s="68"/>
      <c r="DN58">
        <v>-9.7160163590078363E-4</v>
      </c>
      <c r="DO58">
        <v>3.9845578603238301</v>
      </c>
      <c r="DP58">
        <f t="shared" si="17"/>
        <v>-9.7160163590078369E-2</v>
      </c>
      <c r="DQ58">
        <v>1.6757577796847799E-2</v>
      </c>
      <c r="DR58">
        <v>0</v>
      </c>
    </row>
    <row r="59" spans="1:122" customFormat="1">
      <c r="A59" s="46">
        <f t="shared" si="15"/>
        <v>1895</v>
      </c>
      <c r="B59" s="62">
        <f>'Wage incomes'!B59+Salaries!J59+Rent!J59+'Profits and self-employed'!AY59-'Profits and self-employed'!BK59+E59+F59</f>
        <v>1393.1019499573185</v>
      </c>
      <c r="C59" s="66">
        <f>'Wage incomes'!B59</f>
        <v>589.44817409787049</v>
      </c>
      <c r="D59" s="66">
        <f>Salaries!J59</f>
        <v>150.844787359571</v>
      </c>
      <c r="E59" s="66"/>
      <c r="F59" s="66">
        <v>6</v>
      </c>
      <c r="G59" s="66">
        <f>'Profits and self-employed'!BA59</f>
        <v>301.18709759078615</v>
      </c>
      <c r="H59" s="66">
        <f>'Profits and self-employed'!AZ59</f>
        <v>150.62189090909101</v>
      </c>
      <c r="I59" s="79">
        <f>'Profits and self-employed'!BJ59+'Profits and self-employed'!BI59</f>
        <v>6</v>
      </c>
      <c r="J59" s="66">
        <f>Rent!J59</f>
        <v>189</v>
      </c>
      <c r="K59" s="66"/>
      <c r="L59" s="67">
        <f t="shared" si="23"/>
        <v>-1.1368683772161603E-13</v>
      </c>
      <c r="N59" s="51">
        <v>0.90731399747793195</v>
      </c>
      <c r="O59" s="52">
        <f t="shared" si="32"/>
        <v>-1.486199855429561</v>
      </c>
      <c r="P59" s="52">
        <f t="shared" si="16"/>
        <v>1.486199855429561</v>
      </c>
      <c r="Q59" s="118">
        <f t="shared" si="24"/>
        <v>74.557622419715713</v>
      </c>
      <c r="R59" s="159">
        <f t="shared" si="25"/>
        <v>4.3115722817213085</v>
      </c>
      <c r="S59" s="118">
        <f t="shared" si="26"/>
        <v>132.70122962639277</v>
      </c>
      <c r="T59" s="14"/>
      <c r="U59" s="155">
        <f t="shared" si="21"/>
        <v>87.300163010154478</v>
      </c>
      <c r="V59" s="155">
        <f>'Constructed Bottom up deflator'!AE31</f>
        <v>85.687067956638415</v>
      </c>
      <c r="W59" s="156">
        <v>0.99269912216987399</v>
      </c>
      <c r="X59" s="155">
        <f t="shared" si="22"/>
        <v>85.687067956638415</v>
      </c>
      <c r="Y59" s="155">
        <v>0.95331080864692375</v>
      </c>
      <c r="Z59" s="155">
        <v>1.1123848103784915</v>
      </c>
      <c r="AA59" s="155">
        <f t="shared" si="27"/>
        <v>70.078661836498213</v>
      </c>
      <c r="AB59" s="155">
        <f t="shared" si="28"/>
        <v>79.537177343422158</v>
      </c>
      <c r="AC59" s="155">
        <f t="shared" si="29"/>
        <v>88.01323679153893</v>
      </c>
      <c r="AD59" s="155">
        <f t="shared" si="30"/>
        <v>73.679397000360865</v>
      </c>
      <c r="AE59" s="14"/>
      <c r="AF59" s="143"/>
      <c r="AG59" s="143">
        <v>1401</v>
      </c>
      <c r="AH59" s="143">
        <v>71.900000000000006</v>
      </c>
      <c r="AI59" s="158">
        <v>1365</v>
      </c>
      <c r="AJ59" s="63">
        <v>1364</v>
      </c>
      <c r="AK59" s="67">
        <v>1439</v>
      </c>
      <c r="AL59" s="104"/>
      <c r="AM59" s="143">
        <v>74.5</v>
      </c>
      <c r="AN59" s="143">
        <f t="shared" si="33"/>
        <v>74.432446501469869</v>
      </c>
      <c r="AO59" s="143">
        <v>71.900000000000006</v>
      </c>
      <c r="AP59" s="143">
        <f t="shared" si="34"/>
        <v>71.933333333333323</v>
      </c>
      <c r="AQ59" s="143">
        <v>72</v>
      </c>
      <c r="AR59" s="143">
        <v>70.713623725671923</v>
      </c>
      <c r="AS59" s="151"/>
      <c r="AT59" s="151">
        <v>70.2</v>
      </c>
      <c r="AU59" s="104">
        <v>71.099999999999994</v>
      </c>
      <c r="AV59" s="104">
        <f t="shared" si="35"/>
        <v>71.099999999999994</v>
      </c>
      <c r="AW59" s="143">
        <v>1586</v>
      </c>
      <c r="AX59" s="32"/>
      <c r="AY59" s="145">
        <f>'Extended Productivity'!H70</f>
        <v>16341.38543194987</v>
      </c>
      <c r="AZ59" s="124">
        <f>'Extended Productivity'!I70</f>
        <v>2971.6632018982527</v>
      </c>
      <c r="BA59" s="146">
        <f t="shared" si="20"/>
        <v>83.530851082631202</v>
      </c>
      <c r="BC59" s="115">
        <f t="shared" si="31"/>
        <v>89.257587410382186</v>
      </c>
      <c r="BD59" s="150">
        <f t="shared" si="14"/>
        <v>4.4915264300478288</v>
      </c>
      <c r="BE59" s="4"/>
      <c r="BF59" s="4"/>
      <c r="BG59" s="4"/>
      <c r="BH59" s="71"/>
      <c r="BI59" s="71"/>
      <c r="BJ59" s="5"/>
      <c r="BK59" s="4"/>
      <c r="BL59" s="4"/>
      <c r="BM59" s="4"/>
      <c r="BN59" s="5"/>
      <c r="BO59" s="71"/>
      <c r="BP59" s="4"/>
      <c r="BQ59" s="5"/>
      <c r="BR59" s="68"/>
      <c r="BS59" s="5"/>
      <c r="BT59" s="5"/>
      <c r="BU59" s="5"/>
      <c r="BV59" s="5"/>
      <c r="BW59" s="5"/>
      <c r="BX59" s="5"/>
      <c r="BY59" s="5"/>
      <c r="BZ59" s="5"/>
      <c r="CA59" s="5"/>
      <c r="CB59" s="5"/>
      <c r="CC59" s="4"/>
      <c r="CD59" s="4"/>
      <c r="CE59" s="4"/>
      <c r="CF59" s="4"/>
      <c r="CG59" s="4"/>
      <c r="CH59" s="71"/>
      <c r="CI59" s="5"/>
      <c r="CJ59" s="5"/>
      <c r="CK59" s="5"/>
      <c r="CL59" s="5"/>
      <c r="CM59" s="71"/>
      <c r="CN59" s="72"/>
      <c r="CO59" s="68"/>
      <c r="CP59" s="68"/>
      <c r="CQ59" s="71"/>
      <c r="CR59" s="72"/>
      <c r="CS59" s="71"/>
      <c r="CT59" s="68"/>
      <c r="CU59" s="71"/>
      <c r="CV59" s="68"/>
      <c r="DN59">
        <v>-1.7475153287422957E-2</v>
      </c>
      <c r="DO59">
        <v>-1.4282341493539501</v>
      </c>
      <c r="DP59">
        <f t="shared" si="17"/>
        <v>-1.7475153287422958</v>
      </c>
      <c r="DQ59">
        <v>4.4568128938342602E-3</v>
      </c>
      <c r="DR59">
        <v>0</v>
      </c>
    </row>
    <row r="60" spans="1:122" customFormat="1">
      <c r="A60" s="46">
        <f t="shared" si="15"/>
        <v>1896</v>
      </c>
      <c r="B60" s="62">
        <f>'Wage incomes'!B60+Salaries!J60+Rent!J60+'Profits and self-employed'!AY60-'Profits and self-employed'!BK60+E60+F60</f>
        <v>1425.8560943889795</v>
      </c>
      <c r="C60" s="66">
        <f>'Wage incomes'!B60</f>
        <v>611.30060124879719</v>
      </c>
      <c r="D60" s="66">
        <f>Salaries!J60</f>
        <v>155.52386336255768</v>
      </c>
      <c r="E60" s="66"/>
      <c r="F60" s="66">
        <v>7</v>
      </c>
      <c r="G60" s="66">
        <f>'Profits and self-employed'!BA60</f>
        <v>297.2269631109578</v>
      </c>
      <c r="H60" s="66">
        <f>'Profits and self-employed'!AZ60</f>
        <v>156.80466666666678</v>
      </c>
      <c r="I60" s="79">
        <f>'Profits and self-employed'!BJ60+'Profits and self-employed'!BI60</f>
        <v>6</v>
      </c>
      <c r="J60" s="66">
        <f>Rent!J60</f>
        <v>192</v>
      </c>
      <c r="K60" s="66"/>
      <c r="L60" s="67">
        <f t="shared" si="23"/>
        <v>5.6843418860808015E-14</v>
      </c>
      <c r="N60" s="51">
        <v>0.91621458710066306</v>
      </c>
      <c r="O60" s="52">
        <f t="shared" si="32"/>
        <v>0.98098228920441954</v>
      </c>
      <c r="P60" s="52">
        <f t="shared" si="16"/>
        <v>-0.98098228920441954</v>
      </c>
      <c r="Q60" s="118">
        <f t="shared" si="24"/>
        <v>75.569274954749233</v>
      </c>
      <c r="R60" s="159">
        <f t="shared" si="25"/>
        <v>4.3250497846336744</v>
      </c>
      <c r="S60" s="118">
        <f t="shared" si="26"/>
        <v>134.50181729263929</v>
      </c>
      <c r="T60" s="14"/>
      <c r="U60" s="155">
        <f t="shared" si="21"/>
        <v>86.794339884481559</v>
      </c>
      <c r="V60" s="155">
        <f>'Constructed Bottom up deflator'!AE32</f>
        <v>86.255028420786743</v>
      </c>
      <c r="W60" s="156">
        <v>0.98178457704113364</v>
      </c>
      <c r="X60" s="155">
        <f t="shared" si="22"/>
        <v>86.255028420786743</v>
      </c>
      <c r="Y60" s="155">
        <v>0.9363926819002989</v>
      </c>
      <c r="Z60" s="155">
        <v>1.1090476559473559</v>
      </c>
      <c r="AA60" s="155">
        <f t="shared" si="27"/>
        <v>72.523712705629961</v>
      </c>
      <c r="AB60" s="155">
        <f t="shared" si="28"/>
        <v>80.871189375012335</v>
      </c>
      <c r="AC60" s="155">
        <f t="shared" si="29"/>
        <v>91.710127080875566</v>
      </c>
      <c r="AD60" s="155">
        <f t="shared" si="30"/>
        <v>75.63863811247829</v>
      </c>
      <c r="AE60" s="14"/>
      <c r="AF60" s="143"/>
      <c r="AG60" s="143">
        <v>1451</v>
      </c>
      <c r="AH60" s="143">
        <v>74.900000000000006</v>
      </c>
      <c r="AI60" s="158">
        <v>1401</v>
      </c>
      <c r="AJ60" s="63">
        <v>1400</v>
      </c>
      <c r="AK60" s="67">
        <v>1520</v>
      </c>
      <c r="AL60" s="104"/>
      <c r="AM60" s="143">
        <v>76.8</v>
      </c>
      <c r="AN60" s="143">
        <f t="shared" si="33"/>
        <v>75.654779239110198</v>
      </c>
      <c r="AO60" s="143">
        <v>74.900000000000006</v>
      </c>
      <c r="AP60" s="143">
        <f t="shared" si="34"/>
        <v>74.86666666666666</v>
      </c>
      <c r="AQ60" s="143">
        <v>74.5</v>
      </c>
      <c r="AR60" s="143">
        <v>73.818350324374421</v>
      </c>
      <c r="AS60" s="151"/>
      <c r="AT60" s="151">
        <v>73.3</v>
      </c>
      <c r="AU60" s="104">
        <v>74.5</v>
      </c>
      <c r="AV60" s="104">
        <f t="shared" si="35"/>
        <v>74.5</v>
      </c>
      <c r="AW60" s="143">
        <v>1659</v>
      </c>
      <c r="AX60" s="32"/>
      <c r="AY60" s="145">
        <f>'Extended Productivity'!H71</f>
        <v>16711.767556272011</v>
      </c>
      <c r="AZ60" s="124">
        <f>'Extended Productivity'!I71</f>
        <v>2964.7144592261275</v>
      </c>
      <c r="BA60" s="146">
        <f t="shared" si="20"/>
        <v>85.224351329998953</v>
      </c>
      <c r="BC60" s="115">
        <f t="shared" si="31"/>
        <v>88.67098872027303</v>
      </c>
      <c r="BD60" s="150">
        <f t="shared" si="14"/>
        <v>4.4849327638910772</v>
      </c>
      <c r="BE60" s="4"/>
      <c r="BF60" s="4"/>
      <c r="BG60" s="4"/>
      <c r="BH60" s="71"/>
      <c r="BI60" s="71"/>
      <c r="BJ60" s="5"/>
      <c r="BK60" s="4"/>
      <c r="BL60" s="4"/>
      <c r="BM60" s="4"/>
      <c r="BN60" s="5"/>
      <c r="BO60" s="71"/>
      <c r="BP60" s="4"/>
      <c r="BQ60" s="5"/>
      <c r="BR60" s="68"/>
      <c r="BS60" s="5"/>
      <c r="BT60" s="5"/>
      <c r="BU60" s="5"/>
      <c r="BV60" s="5"/>
      <c r="BW60" s="5"/>
      <c r="BX60" s="5"/>
      <c r="BY60" s="5"/>
      <c r="BZ60" s="5"/>
      <c r="CA60" s="5"/>
      <c r="CB60" s="5"/>
      <c r="CC60" s="4"/>
      <c r="CD60" s="4"/>
      <c r="CE60" s="4"/>
      <c r="CF60" s="4"/>
      <c r="CG60" s="4"/>
      <c r="CH60" s="71"/>
      <c r="CI60" s="5"/>
      <c r="CJ60" s="5"/>
      <c r="CK60" s="5"/>
      <c r="CL60" s="5"/>
      <c r="CM60" s="71"/>
      <c r="CN60" s="72"/>
      <c r="CO60" s="68"/>
      <c r="CP60" s="68"/>
      <c r="CQ60" s="71"/>
      <c r="CR60" s="72"/>
      <c r="CS60" s="71"/>
      <c r="CT60" s="68"/>
      <c r="CU60" s="71"/>
      <c r="CV60" s="68"/>
      <c r="DN60">
        <v>4.8077546109455877E-4</v>
      </c>
      <c r="DO60">
        <v>-17.856684141841502</v>
      </c>
      <c r="DP60">
        <f t="shared" si="17"/>
        <v>4.8077546109455874E-2</v>
      </c>
      <c r="DQ60">
        <v>-3.2902711272260597E-2</v>
      </c>
      <c r="DR60">
        <v>0</v>
      </c>
    </row>
    <row r="61" spans="1:122" customFormat="1">
      <c r="A61" s="46">
        <f t="shared" si="15"/>
        <v>1897</v>
      </c>
      <c r="B61" s="62">
        <f>'Wage incomes'!B61+Salaries!J61+Rent!J61+'Profits and self-employed'!AY61-'Profits and self-employed'!BK61+E61+F61</f>
        <v>1482.4936724176</v>
      </c>
      <c r="C61" s="66">
        <f>'Wage incomes'!B61</f>
        <v>628.37728221941791</v>
      </c>
      <c r="D61" s="66">
        <f>Salaries!J61</f>
        <v>159.74428916261854</v>
      </c>
      <c r="E61" s="66"/>
      <c r="F61" s="66">
        <v>8</v>
      </c>
      <c r="G61" s="66">
        <f>'Profits and self-employed'!BA61</f>
        <v>308.64584042950293</v>
      </c>
      <c r="H61" s="66">
        <f>'Profits and self-employed'!AZ61</f>
        <v>175.72626060606058</v>
      </c>
      <c r="I61" s="79">
        <f>'Profits and self-employed'!BJ61+'Profits and self-employed'!BI61</f>
        <v>6</v>
      </c>
      <c r="J61" s="66">
        <f>Rent!J61</f>
        <v>196</v>
      </c>
      <c r="K61" s="66"/>
      <c r="L61" s="67">
        <f t="shared" si="23"/>
        <v>5.6843418860808015E-14</v>
      </c>
      <c r="N61" s="51">
        <v>0.92676923076923079</v>
      </c>
      <c r="O61" s="52">
        <f t="shared" si="32"/>
        <v>1.1519838056680101</v>
      </c>
      <c r="P61" s="52">
        <f t="shared" si="16"/>
        <v>-1.1519838056680101</v>
      </c>
      <c r="Q61" s="118">
        <f t="shared" si="24"/>
        <v>77.67620566371923</v>
      </c>
      <c r="R61" s="159">
        <f t="shared" si="25"/>
        <v>4.3525489770604082</v>
      </c>
      <c r="S61" s="118">
        <f t="shared" si="26"/>
        <v>138.25183354508877</v>
      </c>
      <c r="T61" s="14"/>
      <c r="U61" s="155">
        <f t="shared" si="21"/>
        <v>87.775841632784122</v>
      </c>
      <c r="V61" s="155">
        <f>'Constructed Bottom up deflator'!AE33</f>
        <v>87.261732958771958</v>
      </c>
      <c r="W61" s="156">
        <v>0.99714303090456113</v>
      </c>
      <c r="X61" s="155">
        <f t="shared" si="22"/>
        <v>87.261732958771958</v>
      </c>
      <c r="Y61" s="155">
        <v>0.955617825930554</v>
      </c>
      <c r="Z61" s="155">
        <v>1.1256833707865661</v>
      </c>
      <c r="AA61" s="155">
        <f t="shared" si="27"/>
        <v>74.243071057598158</v>
      </c>
      <c r="AB61" s="155">
        <f t="shared" si="28"/>
        <v>83.113500050474002</v>
      </c>
      <c r="AC61" s="155">
        <f t="shared" si="29"/>
        <v>93.43470439456199</v>
      </c>
      <c r="AD61" s="155">
        <f t="shared" si="30"/>
        <v>77.480927449646614</v>
      </c>
      <c r="AE61" s="14"/>
      <c r="AF61" s="143"/>
      <c r="AG61" s="143">
        <v>1487</v>
      </c>
      <c r="AH61" s="143">
        <v>75.900000000000006</v>
      </c>
      <c r="AI61" s="158">
        <v>1453</v>
      </c>
      <c r="AJ61" s="63">
        <v>1451</v>
      </c>
      <c r="AK61" s="67">
        <v>1506</v>
      </c>
      <c r="AL61" s="104"/>
      <c r="AM61" s="143">
        <v>78.599999999999994</v>
      </c>
      <c r="AN61" s="143">
        <f t="shared" si="33"/>
        <v>77.517782467990699</v>
      </c>
      <c r="AO61" s="143">
        <v>75.900000000000006</v>
      </c>
      <c r="AP61" s="143">
        <f t="shared" si="34"/>
        <v>75.899999999999991</v>
      </c>
      <c r="AQ61" s="143">
        <v>75</v>
      </c>
      <c r="AR61" s="143">
        <v>74.467099165894354</v>
      </c>
      <c r="AS61" s="151"/>
      <c r="AT61" s="151">
        <v>74.5</v>
      </c>
      <c r="AU61" s="104">
        <v>74.599999999999994</v>
      </c>
      <c r="AV61" s="104">
        <f t="shared" si="35"/>
        <v>74.599999999999994</v>
      </c>
      <c r="AW61" s="143">
        <v>1625</v>
      </c>
      <c r="AX61" s="32"/>
      <c r="AY61" s="145">
        <f>'Extended Productivity'!H72</f>
        <v>16931.805341115451</v>
      </c>
      <c r="AZ61" s="124">
        <f>'Extended Productivity'!I72</f>
        <v>2958.0394010074979</v>
      </c>
      <c r="BA61" s="146">
        <f t="shared" si="20"/>
        <v>86.152060286054081</v>
      </c>
      <c r="BC61" s="115">
        <f t="shared" si="31"/>
        <v>90.161750520890465</v>
      </c>
      <c r="BD61" s="150">
        <f t="shared" si="14"/>
        <v>4.5016052852583277</v>
      </c>
      <c r="BE61" s="4"/>
      <c r="BF61" s="4"/>
      <c r="BG61" s="4"/>
      <c r="BH61" s="71"/>
      <c r="BI61" s="71"/>
      <c r="BJ61" s="5"/>
      <c r="BK61" s="4"/>
      <c r="BL61" s="4"/>
      <c r="BM61" s="4"/>
      <c r="BN61" s="5"/>
      <c r="BO61" s="71"/>
      <c r="BP61" s="4"/>
      <c r="BQ61" s="5"/>
      <c r="BR61" s="68"/>
      <c r="BS61" s="5"/>
      <c r="BT61" s="5"/>
      <c r="BU61" s="5"/>
      <c r="BV61" s="5"/>
      <c r="BW61" s="5"/>
      <c r="BX61" s="5"/>
      <c r="BY61" s="5"/>
      <c r="BZ61" s="5"/>
      <c r="CA61" s="5"/>
      <c r="CB61" s="5"/>
      <c r="CC61" s="4"/>
      <c r="CD61" s="4"/>
      <c r="CE61" s="4"/>
      <c r="CF61" s="4"/>
      <c r="CG61" s="4"/>
      <c r="CH61" s="71"/>
      <c r="CI61" s="5"/>
      <c r="CJ61" s="5"/>
      <c r="CK61" s="5"/>
      <c r="CL61" s="5"/>
      <c r="CM61" s="71"/>
      <c r="CN61" s="72"/>
      <c r="CO61" s="68"/>
      <c r="CP61" s="68"/>
      <c r="CQ61" s="71"/>
      <c r="CR61" s="72"/>
      <c r="CS61" s="71"/>
      <c r="CT61" s="68"/>
      <c r="CU61" s="71"/>
      <c r="CV61" s="68"/>
      <c r="DN61">
        <v>1.2842499192421049E-3</v>
      </c>
      <c r="DO61">
        <v>-5.0993613203802903</v>
      </c>
      <c r="DP61">
        <f t="shared" si="17"/>
        <v>0.12842499192421047</v>
      </c>
      <c r="DQ61">
        <v>-4.0748906003527001E-3</v>
      </c>
      <c r="DR61">
        <v>0</v>
      </c>
    </row>
    <row r="62" spans="1:122" customFormat="1">
      <c r="A62" s="46">
        <f t="shared" si="15"/>
        <v>1898</v>
      </c>
      <c r="B62" s="62">
        <f>'Wage incomes'!B62+Salaries!J62+Rent!J62+'Profits and self-employed'!AY62-'Profits and self-employed'!BK62+E62+F62</f>
        <v>1558.3988742536519</v>
      </c>
      <c r="C62" s="66">
        <f>'Wage incomes'!B62</f>
        <v>653.89921470921695</v>
      </c>
      <c r="D62" s="66">
        <f>Salaries!J62</f>
        <v>164.90702582365145</v>
      </c>
      <c r="E62" s="66"/>
      <c r="F62" s="66">
        <v>9</v>
      </c>
      <c r="G62" s="66">
        <f>'Profits and self-employed'!BA62</f>
        <v>322.95787008441999</v>
      </c>
      <c r="H62" s="66">
        <f>'Profits and self-employed'!AZ62</f>
        <v>200.63476363636352</v>
      </c>
      <c r="I62" s="79">
        <f>'Profits and self-employed'!BJ62+'Profits and self-employed'!BI62</f>
        <v>7</v>
      </c>
      <c r="J62" s="66">
        <f>Rent!J62</f>
        <v>200</v>
      </c>
      <c r="K62" s="66"/>
      <c r="L62" s="67">
        <f t="shared" si="23"/>
        <v>0</v>
      </c>
      <c r="N62" s="51">
        <v>0.92980437284234752</v>
      </c>
      <c r="O62" s="52">
        <f t="shared" si="32"/>
        <v>0.32749706964240488</v>
      </c>
      <c r="P62" s="52">
        <f t="shared" si="16"/>
        <v>-0.32749706964240488</v>
      </c>
      <c r="Q62" s="118">
        <f t="shared" si="24"/>
        <v>81.386768058933782</v>
      </c>
      <c r="R62" s="159">
        <f t="shared" si="25"/>
        <v>4.3992127052365175</v>
      </c>
      <c r="S62" s="118">
        <f t="shared" si="26"/>
        <v>144.85607032826465</v>
      </c>
      <c r="T62" s="14"/>
      <c r="U62" s="155">
        <f t="shared" si="21"/>
        <v>88.761459627888556</v>
      </c>
      <c r="V62" s="155">
        <f>'Constructed Bottom up deflator'!AE34</f>
        <v>88.105602616640255</v>
      </c>
      <c r="W62" s="156">
        <v>1.0045315611025343</v>
      </c>
      <c r="X62" s="155">
        <f t="shared" si="22"/>
        <v>88.105602616640255</v>
      </c>
      <c r="Y62" s="155">
        <v>0.98599355349835793</v>
      </c>
      <c r="Z62" s="155">
        <v>1.1290604208989257</v>
      </c>
      <c r="AA62" s="155">
        <f t="shared" si="27"/>
        <v>77.47036061719588</v>
      </c>
      <c r="AB62" s="155">
        <f t="shared" si="28"/>
        <v>86.532182299085932</v>
      </c>
      <c r="AC62" s="155">
        <f t="shared" si="29"/>
        <v>95.192812914952881</v>
      </c>
      <c r="AD62" s="155">
        <f t="shared" si="30"/>
        <v>81.204417427504069</v>
      </c>
      <c r="AE62" s="14"/>
      <c r="AF62" s="143"/>
      <c r="AG62" s="143">
        <v>1577</v>
      </c>
      <c r="AH62" s="143">
        <v>79.599999999999994</v>
      </c>
      <c r="AI62" s="158">
        <v>1535</v>
      </c>
      <c r="AJ62" s="63">
        <v>1534</v>
      </c>
      <c r="AK62" s="67">
        <v>1616</v>
      </c>
      <c r="AL62" s="104"/>
      <c r="AM62" s="143">
        <v>82.6</v>
      </c>
      <c r="AN62" s="143">
        <f t="shared" si="33"/>
        <v>81.684435080265914</v>
      </c>
      <c r="AO62" s="143">
        <v>79.599999999999994</v>
      </c>
      <c r="AP62" s="143">
        <f t="shared" si="34"/>
        <v>79.63333333333334</v>
      </c>
      <c r="AQ62" s="143">
        <v>79</v>
      </c>
      <c r="AR62" s="143">
        <v>78.035217794253938</v>
      </c>
      <c r="AS62" s="151"/>
      <c r="AT62" s="151">
        <v>77.2</v>
      </c>
      <c r="AU62" s="104">
        <v>79.099999999999994</v>
      </c>
      <c r="AV62" s="104">
        <f t="shared" si="35"/>
        <v>79.099999999999994</v>
      </c>
      <c r="AW62" s="143">
        <v>1738</v>
      </c>
      <c r="AX62" s="32"/>
      <c r="AY62" s="145">
        <f>'Extended Productivity'!H73</f>
        <v>17287.101957914812</v>
      </c>
      <c r="AZ62" s="124">
        <f>'Extended Productivity'!I73</f>
        <v>2928.6751659752113</v>
      </c>
      <c r="BA62" s="146">
        <f t="shared" si="20"/>
        <v>87.086702096219753</v>
      </c>
      <c r="BC62" s="115">
        <f t="shared" si="31"/>
        <v>93.454874395188071</v>
      </c>
      <c r="BD62" s="150">
        <f t="shared" si="14"/>
        <v>4.5374786930034139</v>
      </c>
      <c r="BE62" s="4"/>
      <c r="BF62" s="4"/>
      <c r="BG62" s="4"/>
      <c r="BH62" s="71"/>
      <c r="BI62" s="71"/>
      <c r="BJ62" s="5"/>
      <c r="BK62" s="4"/>
      <c r="BL62" s="4"/>
      <c r="BM62" s="4"/>
      <c r="BN62" s="5"/>
      <c r="BO62" s="71"/>
      <c r="BP62" s="4"/>
      <c r="BQ62" s="5"/>
      <c r="BR62" s="68"/>
      <c r="BS62" s="5"/>
      <c r="BT62" s="5"/>
      <c r="BU62" s="5"/>
      <c r="BV62" s="5"/>
      <c r="BW62" s="5"/>
      <c r="BX62" s="5"/>
      <c r="BY62" s="5"/>
      <c r="BZ62" s="5"/>
      <c r="CA62" s="5"/>
      <c r="CB62" s="5"/>
      <c r="CC62" s="4"/>
      <c r="CD62" s="4"/>
      <c r="CE62" s="4"/>
      <c r="CF62" s="4"/>
      <c r="CG62" s="4"/>
      <c r="CH62" s="71"/>
      <c r="CI62" s="5"/>
      <c r="CJ62" s="5"/>
      <c r="CK62" s="5"/>
      <c r="CL62" s="5"/>
      <c r="CM62" s="71"/>
      <c r="CN62" s="72"/>
      <c r="CO62" s="68"/>
      <c r="CP62" s="68"/>
      <c r="CQ62" s="71"/>
      <c r="CR62" s="72"/>
      <c r="CS62" s="71"/>
      <c r="CT62" s="68"/>
      <c r="CU62" s="71"/>
      <c r="CV62" s="68"/>
      <c r="DN62">
        <v>-1.1480314468140573E-2</v>
      </c>
      <c r="DO62">
        <v>23.1237319532074</v>
      </c>
      <c r="DP62">
        <f t="shared" si="17"/>
        <v>-1.1480314468140573</v>
      </c>
      <c r="DQ62">
        <v>5.3121337914888898E-2</v>
      </c>
      <c r="DR62">
        <v>0</v>
      </c>
    </row>
    <row r="63" spans="1:122" customFormat="1">
      <c r="A63" s="46">
        <f t="shared" si="15"/>
        <v>1899</v>
      </c>
      <c r="B63" s="62">
        <f>'Wage incomes'!B63+Salaries!J63+Rent!J63+'Profits and self-employed'!AY63-'Profits and self-employed'!BK63+E63+F63</f>
        <v>1646.9721056235949</v>
      </c>
      <c r="C63" s="66">
        <f>'Wage incomes'!B63</f>
        <v>677.71084035273987</v>
      </c>
      <c r="D63" s="66">
        <f>Salaries!J63</f>
        <v>169.91305674687834</v>
      </c>
      <c r="E63" s="66"/>
      <c r="F63" s="66">
        <v>9</v>
      </c>
      <c r="G63" s="66">
        <f>'Profits and self-employed'!BA63</f>
        <v>353.06690549367363</v>
      </c>
      <c r="H63" s="66">
        <f>'Profits and self-employed'!AZ63</f>
        <v>226.28130303030309</v>
      </c>
      <c r="I63" s="79">
        <f>'Profits and self-employed'!BJ63+'Profits and self-employed'!BI63</f>
        <v>7</v>
      </c>
      <c r="J63" s="66">
        <f>Rent!J63</f>
        <v>204</v>
      </c>
      <c r="K63" s="66"/>
      <c r="L63" s="67">
        <f t="shared" si="23"/>
        <v>-1.1368683772161603E-13</v>
      </c>
      <c r="N63" s="51">
        <v>0.94187298170075351</v>
      </c>
      <c r="O63" s="52">
        <f t="shared" si="32"/>
        <v>1.2979729081627198</v>
      </c>
      <c r="P63" s="52">
        <f t="shared" si="16"/>
        <v>-1.2979729081627198</v>
      </c>
      <c r="Q63" s="118">
        <f t="shared" si="24"/>
        <v>84.910356790895747</v>
      </c>
      <c r="R63" s="159">
        <f t="shared" si="25"/>
        <v>4.4415960739915583</v>
      </c>
      <c r="S63" s="118">
        <f t="shared" si="26"/>
        <v>151.12752242469588</v>
      </c>
      <c r="T63" s="14"/>
      <c r="U63" s="155">
        <f t="shared" si="21"/>
        <v>90.956846569905437</v>
      </c>
      <c r="V63" s="155">
        <f>'Constructed Bottom up deflator'!AE35</f>
        <v>88.215245082282138</v>
      </c>
      <c r="W63" s="156">
        <v>1.0259207470717187</v>
      </c>
      <c r="X63" s="155">
        <f t="shared" si="22"/>
        <v>88.215245082282138</v>
      </c>
      <c r="Y63" s="155">
        <v>1.0484111877832532</v>
      </c>
      <c r="Z63" s="155">
        <v>1.1369638438452179</v>
      </c>
      <c r="AA63" s="155">
        <f t="shared" si="27"/>
        <v>80.166508499825014</v>
      </c>
      <c r="AB63" s="155">
        <f t="shared" si="28"/>
        <v>91.336666120648857</v>
      </c>
      <c r="AC63" s="155">
        <f t="shared" si="29"/>
        <v>94.613739301925634</v>
      </c>
      <c r="AD63" s="155">
        <f t="shared" si="30"/>
        <v>85.22319314579137</v>
      </c>
      <c r="AE63" s="14"/>
      <c r="AF63" s="143"/>
      <c r="AG63" s="143">
        <v>1683</v>
      </c>
      <c r="AH63" s="143">
        <v>82.9</v>
      </c>
      <c r="AI63" s="158">
        <v>1626</v>
      </c>
      <c r="AJ63" s="63">
        <v>1625</v>
      </c>
      <c r="AK63" s="67">
        <v>1750</v>
      </c>
      <c r="AL63" s="104"/>
      <c r="AM63" s="143">
        <v>86.1</v>
      </c>
      <c r="AN63" s="143">
        <f t="shared" si="33"/>
        <v>85.421375594070383</v>
      </c>
      <c r="AO63" s="143">
        <v>82.9</v>
      </c>
      <c r="AP63" s="143">
        <f t="shared" si="34"/>
        <v>82.86666666666666</v>
      </c>
      <c r="AQ63" s="143">
        <v>82.6</v>
      </c>
      <c r="AR63" s="143">
        <v>80.954587581093605</v>
      </c>
      <c r="AS63" s="151"/>
      <c r="AT63" s="151">
        <v>79</v>
      </c>
      <c r="AU63" s="104">
        <v>83.5</v>
      </c>
      <c r="AV63" s="104">
        <f t="shared" si="35"/>
        <v>83.5</v>
      </c>
      <c r="AW63" s="143">
        <v>1858</v>
      </c>
      <c r="AX63" s="32"/>
      <c r="AY63" s="145">
        <f>'Extended Productivity'!H74</f>
        <v>17583.317704485413</v>
      </c>
      <c r="AZ63" s="124">
        <f>'Extended Productivity'!I74</f>
        <v>2952.1210496624976</v>
      </c>
      <c r="BA63" s="146">
        <f t="shared" si="20"/>
        <v>89.288069084439542</v>
      </c>
      <c r="BC63" s="115">
        <f t="shared" si="31"/>
        <v>95.097091539291995</v>
      </c>
      <c r="BD63" s="150">
        <f t="shared" si="14"/>
        <v>4.5548983859006205</v>
      </c>
      <c r="BE63" s="4"/>
      <c r="BF63" s="4"/>
      <c r="BG63" s="4"/>
      <c r="BH63" s="71"/>
      <c r="BI63" s="71"/>
      <c r="BJ63" s="5"/>
      <c r="BK63" s="4"/>
      <c r="BL63" s="4"/>
      <c r="BM63" s="4"/>
      <c r="BN63" s="5"/>
      <c r="BO63" s="71"/>
      <c r="BP63" s="4"/>
      <c r="BQ63" s="5"/>
      <c r="BR63" s="68"/>
      <c r="BS63" s="5"/>
      <c r="BT63" s="5"/>
      <c r="BU63" s="5"/>
      <c r="BV63" s="5"/>
      <c r="BW63" s="5"/>
      <c r="BX63" s="5"/>
      <c r="BY63" s="5"/>
      <c r="BZ63" s="5"/>
      <c r="CA63" s="5"/>
      <c r="CB63" s="5"/>
      <c r="CC63" s="4"/>
      <c r="CD63" s="4"/>
      <c r="CE63" s="4"/>
      <c r="CF63" s="4"/>
      <c r="CG63" s="4"/>
      <c r="CH63" s="71"/>
      <c r="CI63" s="5"/>
      <c r="CJ63" s="5"/>
      <c r="CK63" s="5"/>
      <c r="CL63" s="5"/>
      <c r="CM63" s="71"/>
      <c r="CN63" s="72"/>
      <c r="CO63" s="68"/>
      <c r="CP63" s="68"/>
      <c r="CQ63" s="71"/>
      <c r="CR63" s="72"/>
      <c r="CS63" s="71"/>
      <c r="CT63" s="68"/>
      <c r="CU63" s="71"/>
      <c r="CV63" s="68"/>
      <c r="DN63">
        <v>1.7390042722174481E-2</v>
      </c>
      <c r="DO63">
        <v>60.343586930303097</v>
      </c>
      <c r="DP63">
        <f t="shared" si="17"/>
        <v>1.7390042722174481</v>
      </c>
      <c r="DQ63">
        <v>0.120480335937445</v>
      </c>
      <c r="DR63">
        <v>0</v>
      </c>
    </row>
    <row r="64" spans="1:122" customFormat="1">
      <c r="A64" s="46">
        <f t="shared" si="15"/>
        <v>1900</v>
      </c>
      <c r="B64" s="62">
        <f>'Wage incomes'!B64+Salaries!J64+Rent!J64+'Profits and self-employed'!AY64-'Profits and self-employed'!BK64+E64+F64</f>
        <v>1685.1063193595851</v>
      </c>
      <c r="C64" s="66">
        <f>'Wage incomes'!B64</f>
        <v>706.65494654909776</v>
      </c>
      <c r="D64" s="66">
        <f>Salaries!J64</f>
        <v>178.66338819001567</v>
      </c>
      <c r="E64" s="66"/>
      <c r="F64" s="66">
        <v>10</v>
      </c>
      <c r="G64" s="66">
        <f>'Profits and self-employed'!BA64</f>
        <v>343.30290583259278</v>
      </c>
      <c r="H64" s="66">
        <f>'Profits and self-employed'!AZ64</f>
        <v>229.48507878787876</v>
      </c>
      <c r="I64" s="79">
        <f>'Profits and self-employed'!BJ64+'Profits and self-employed'!BI64</f>
        <v>8</v>
      </c>
      <c r="J64" s="66">
        <f>Rent!J64</f>
        <v>209</v>
      </c>
      <c r="K64" s="66"/>
      <c r="L64" s="67">
        <f t="shared" si="23"/>
        <v>1.1368683772161603E-13</v>
      </c>
      <c r="N64" s="51">
        <v>1.0039171796306658</v>
      </c>
      <c r="O64" s="52">
        <f t="shared" si="32"/>
        <v>6.5873211287872664</v>
      </c>
      <c r="P64" s="52">
        <f t="shared" si="16"/>
        <v>-6.5873211287872664</v>
      </c>
      <c r="Q64" s="118">
        <f t="shared" si="24"/>
        <v>81.507239038184935</v>
      </c>
      <c r="R64" s="159">
        <f t="shared" si="25"/>
        <v>4.4006918388567442</v>
      </c>
      <c r="S64" s="118">
        <f t="shared" si="26"/>
        <v>145.07049035082019</v>
      </c>
      <c r="T64" s="14"/>
      <c r="U64" s="155">
        <f t="shared" si="21"/>
        <v>96.410544515432221</v>
      </c>
      <c r="V64" s="155">
        <f>'Constructed Bottom up deflator'!AE36</f>
        <v>93.135937202463708</v>
      </c>
      <c r="W64" s="156">
        <v>1.0702082233985655</v>
      </c>
      <c r="X64" s="155">
        <f t="shared" si="22"/>
        <v>93.135937202463708</v>
      </c>
      <c r="Y64" s="155">
        <v>1.1551748209646038</v>
      </c>
      <c r="Z64" s="155">
        <v>1.1949489998813239</v>
      </c>
      <c r="AA64" s="155">
        <f t="shared" si="27"/>
        <v>78.628422306842594</v>
      </c>
      <c r="AB64" s="155">
        <f t="shared" si="28"/>
        <v>88.514123844917933</v>
      </c>
      <c r="AC64" s="155">
        <f t="shared" si="29"/>
        <v>87.857573211632356</v>
      </c>
      <c r="AD64" s="155">
        <f t="shared" si="30"/>
        <v>82.965235420350055</v>
      </c>
      <c r="AE64" s="14"/>
      <c r="AF64" s="143"/>
      <c r="AG64" s="143">
        <v>1771</v>
      </c>
      <c r="AH64" s="143">
        <v>82.3</v>
      </c>
      <c r="AI64" s="158">
        <v>1679</v>
      </c>
      <c r="AJ64" s="63">
        <v>1677</v>
      </c>
      <c r="AK64" s="67">
        <v>1794</v>
      </c>
      <c r="AL64" s="104"/>
      <c r="AM64" s="143">
        <v>83.5</v>
      </c>
      <c r="AN64" s="143">
        <f t="shared" si="33"/>
        <v>82.706703461066397</v>
      </c>
      <c r="AO64" s="143">
        <v>82.3</v>
      </c>
      <c r="AP64" s="143">
        <f t="shared" si="34"/>
        <v>82.333333333333329</v>
      </c>
      <c r="AQ64" s="143">
        <v>81.400000000000006</v>
      </c>
      <c r="AR64" s="143">
        <v>80.444856348470807</v>
      </c>
      <c r="AS64" s="151"/>
      <c r="AT64" s="151">
        <v>79.599999999999994</v>
      </c>
      <c r="AU64" s="104">
        <v>82.1</v>
      </c>
      <c r="AV64" s="104">
        <v>83.9</v>
      </c>
      <c r="AW64" s="143">
        <v>1787</v>
      </c>
      <c r="AY64" s="145">
        <f>'Extended Productivity'!H75</f>
        <v>17791.025969501203</v>
      </c>
      <c r="AZ64" s="124">
        <f>'Extended Productivity'!I75</f>
        <v>2950.4171791408671</v>
      </c>
      <c r="BA64" s="146">
        <f t="shared" si="20"/>
        <v>90.290668437157521</v>
      </c>
      <c r="BC64" s="115">
        <f t="shared" si="31"/>
        <v>90.272051862052749</v>
      </c>
      <c r="BD64" s="150">
        <f t="shared" si="14"/>
        <v>4.5028279093281585</v>
      </c>
      <c r="BE64" s="4"/>
      <c r="BF64" s="4"/>
      <c r="BG64" s="4"/>
      <c r="BH64" s="71"/>
      <c r="BI64" s="71"/>
      <c r="BJ64" s="5"/>
      <c r="BK64" s="4"/>
      <c r="BL64" s="4"/>
      <c r="BM64" s="4"/>
      <c r="BN64" s="5"/>
      <c r="BO64" s="71"/>
      <c r="BP64" s="4"/>
      <c r="BQ64" s="5"/>
      <c r="BR64" s="68"/>
      <c r="BS64" s="5"/>
      <c r="BT64" s="5"/>
      <c r="BU64" s="5"/>
      <c r="BV64" s="5"/>
      <c r="BW64" s="5"/>
      <c r="BX64" s="5"/>
      <c r="BY64" s="5"/>
      <c r="BZ64" s="5"/>
      <c r="CA64" s="5"/>
      <c r="CB64" s="5"/>
      <c r="CC64" s="4"/>
      <c r="CD64" s="4"/>
      <c r="CE64" s="4"/>
      <c r="CF64" s="4"/>
      <c r="CG64" s="4"/>
      <c r="CH64" s="71"/>
      <c r="CI64" s="5"/>
      <c r="CJ64" s="5"/>
      <c r="CK64" s="5"/>
      <c r="CL64" s="5"/>
      <c r="CM64" s="71"/>
      <c r="CN64" s="72"/>
      <c r="CO64" s="68"/>
      <c r="CP64" s="68"/>
      <c r="CQ64" s="71"/>
      <c r="CR64" s="72"/>
      <c r="CS64" s="71"/>
      <c r="CT64" s="68"/>
      <c r="CU64" s="71"/>
      <c r="CV64" s="68"/>
      <c r="DN64">
        <v>1.6937315439998695E-2</v>
      </c>
      <c r="DO64">
        <v>46.859957542755502</v>
      </c>
      <c r="DP64">
        <f t="shared" si="17"/>
        <v>1.6937315439998695</v>
      </c>
      <c r="DQ64">
        <v>9.2401465336033398E-2</v>
      </c>
      <c r="DR64">
        <v>0</v>
      </c>
    </row>
    <row r="65" spans="1:122" customFormat="1">
      <c r="A65" s="46">
        <f t="shared" si="15"/>
        <v>1901</v>
      </c>
      <c r="B65" s="62">
        <f>'Wage incomes'!B65+Salaries!J65+Rent!J65+'Profits and self-employed'!AY65-'Profits and self-employed'!BK65+E65+F65</f>
        <v>1663.9095382608102</v>
      </c>
      <c r="C65" s="66">
        <f>'Wage incomes'!B65</f>
        <v>711.44927913338347</v>
      </c>
      <c r="D65" s="66">
        <f>Salaries!J65</f>
        <v>184.15904979851172</v>
      </c>
      <c r="E65" s="66"/>
      <c r="F65" s="66">
        <v>10</v>
      </c>
      <c r="G65" s="66">
        <f>'Profits and self-employed'!BA65</f>
        <v>321.62617296527867</v>
      </c>
      <c r="H65" s="66">
        <f>'Profits and self-employed'!AZ65</f>
        <v>215.67503636363654</v>
      </c>
      <c r="I65" s="79">
        <f>'Profits and self-employed'!BJ65+'Profits and self-employed'!BI65</f>
        <v>8</v>
      </c>
      <c r="J65" s="66">
        <f>Rent!J65</f>
        <v>213</v>
      </c>
      <c r="K65" s="66"/>
      <c r="L65" s="67">
        <f t="shared" si="23"/>
        <v>-1.1368683772161603E-13</v>
      </c>
      <c r="N65" s="51">
        <v>0.99687337154768108</v>
      </c>
      <c r="O65" s="52">
        <f t="shared" si="32"/>
        <v>-0.70163238819921503</v>
      </c>
      <c r="P65" s="52">
        <f t="shared" si="16"/>
        <v>0.70163238819921503</v>
      </c>
      <c r="Q65" s="118">
        <f t="shared" si="24"/>
        <v>81.050645342166902</v>
      </c>
      <c r="R65" s="159">
        <f t="shared" si="25"/>
        <v>4.3950742104222495</v>
      </c>
      <c r="S65" s="118">
        <f t="shared" si="26"/>
        <v>144.2578230079674</v>
      </c>
      <c r="T65" s="14"/>
      <c r="U65" s="155">
        <f t="shared" si="21"/>
        <v>95.049582565750796</v>
      </c>
      <c r="V65" s="155">
        <f>'Constructed Bottom up deflator'!AE37</f>
        <v>91.186577806751316</v>
      </c>
      <c r="W65" s="156">
        <v>1.0474856672599129</v>
      </c>
      <c r="X65" s="155">
        <f t="shared" si="22"/>
        <v>91.186577806751316</v>
      </c>
      <c r="Y65" s="155">
        <v>1.0787869153510563</v>
      </c>
      <c r="Z65" s="155">
        <v>1.2009237448807304</v>
      </c>
      <c r="AA65" s="155">
        <f t="shared" si="27"/>
        <v>79.323553286430197</v>
      </c>
      <c r="AB65" s="155">
        <f t="shared" si="28"/>
        <v>89.269140002954728</v>
      </c>
      <c r="AC65" s="155">
        <f t="shared" si="29"/>
        <v>92.89528062771295</v>
      </c>
      <c r="AD65" s="155">
        <f t="shared" si="30"/>
        <v>81.514053888041985</v>
      </c>
      <c r="AE65" s="14"/>
      <c r="AF65" s="143"/>
      <c r="AG65" s="143">
        <v>1746</v>
      </c>
      <c r="AH65" s="143">
        <v>82.3</v>
      </c>
      <c r="AI65" s="158">
        <v>1649</v>
      </c>
      <c r="AJ65" s="63">
        <v>1649</v>
      </c>
      <c r="AK65" s="67">
        <v>1913</v>
      </c>
      <c r="AL65" s="104"/>
      <c r="AM65" s="143">
        <v>82.6</v>
      </c>
      <c r="AN65" s="143">
        <f t="shared" si="33"/>
        <v>81.90043245108734</v>
      </c>
      <c r="AO65" s="143">
        <v>82.3</v>
      </c>
      <c r="AP65" s="143">
        <f t="shared" si="34"/>
        <v>82.333333333333329</v>
      </c>
      <c r="AQ65" s="143">
        <v>82.3</v>
      </c>
      <c r="AR65" s="143">
        <v>82.437442075996287</v>
      </c>
      <c r="AS65" s="151"/>
      <c r="AT65" s="151">
        <v>80.8</v>
      </c>
      <c r="AU65" s="104">
        <v>85.4</v>
      </c>
      <c r="AV65" s="104">
        <v>83.6</v>
      </c>
      <c r="AW65" s="143">
        <v>1919</v>
      </c>
      <c r="AY65" s="145">
        <f>'Extended Productivity'!H76</f>
        <v>17771.419999999998</v>
      </c>
      <c r="AZ65" s="124">
        <f>'Extended Productivity'!I76</f>
        <v>2949.8673451847067</v>
      </c>
      <c r="BA65" s="146">
        <f t="shared" si="20"/>
        <v>90.174358957819962</v>
      </c>
      <c r="BC65" s="115">
        <f t="shared" si="31"/>
        <v>89.882141973506265</v>
      </c>
      <c r="BD65" s="150">
        <f t="shared" si="14"/>
        <v>4.498499278514096</v>
      </c>
      <c r="BE65" s="4"/>
      <c r="BF65" s="4"/>
      <c r="BG65" s="4"/>
      <c r="BH65" s="71"/>
      <c r="BI65" s="71"/>
      <c r="BJ65" s="5"/>
      <c r="BK65" s="4"/>
      <c r="BL65" s="4"/>
      <c r="BM65" s="4"/>
      <c r="BN65" s="5"/>
      <c r="BO65" s="71"/>
      <c r="BP65" s="4"/>
      <c r="BQ65" s="5"/>
      <c r="BR65" s="68"/>
      <c r="BS65" s="5"/>
      <c r="BT65" s="5"/>
      <c r="BU65" s="5"/>
      <c r="BV65" s="5"/>
      <c r="BW65" s="5"/>
      <c r="BX65" s="5"/>
      <c r="BY65" s="5"/>
      <c r="BZ65" s="5"/>
      <c r="CA65" s="5"/>
      <c r="CB65" s="5"/>
      <c r="CC65" s="4"/>
      <c r="CD65" s="4"/>
      <c r="CE65" s="4"/>
      <c r="CF65" s="4"/>
      <c r="CG65" s="4"/>
      <c r="CH65" s="71"/>
      <c r="CI65" s="5"/>
      <c r="CJ65" s="5"/>
      <c r="CK65" s="5"/>
      <c r="CL65" s="5"/>
      <c r="CM65" s="71"/>
      <c r="CN65" s="72"/>
      <c r="CO65" s="68"/>
      <c r="CP65" s="68"/>
      <c r="CQ65" s="71"/>
      <c r="CR65" s="72"/>
      <c r="CS65" s="71"/>
      <c r="CT65" s="68"/>
      <c r="CU65" s="71"/>
      <c r="CV65" s="68"/>
      <c r="DN65">
        <v>-1.4660738511615831E-2</v>
      </c>
      <c r="DO65">
        <v>3.5691618531109799</v>
      </c>
      <c r="DP65">
        <f t="shared" si="17"/>
        <v>-1.4660738511615832</v>
      </c>
      <c r="DQ65">
        <v>8.9255158066139303E-3</v>
      </c>
      <c r="DR65">
        <v>0</v>
      </c>
    </row>
    <row r="66" spans="1:122" customFormat="1">
      <c r="A66" s="46">
        <f t="shared" si="15"/>
        <v>1902</v>
      </c>
      <c r="B66" s="62">
        <f>'Wage incomes'!B66+Salaries!J66+Rent!J66+'Profits and self-employed'!AY66-'Profits and self-employed'!BK66+E66+F66</f>
        <v>1697.3443479849834</v>
      </c>
      <c r="C66" s="66">
        <f>'Wage incomes'!B66</f>
        <v>714.66336921542859</v>
      </c>
      <c r="D66" s="66">
        <f>Salaries!J66</f>
        <v>188.68008234122732</v>
      </c>
      <c r="E66" s="66"/>
      <c r="F66" s="66">
        <v>10</v>
      </c>
      <c r="G66" s="66">
        <f>'Profits and self-employed'!BA66</f>
        <v>333.2894297616607</v>
      </c>
      <c r="H66" s="66">
        <f>'Profits and self-employed'!AZ66</f>
        <v>223.71146666666675</v>
      </c>
      <c r="I66" s="79">
        <f>'Profits and self-employed'!BJ66+'Profits and self-employed'!BI66</f>
        <v>10</v>
      </c>
      <c r="J66" s="66">
        <f>Rent!J66</f>
        <v>217</v>
      </c>
      <c r="K66" s="66"/>
      <c r="L66" s="67">
        <f t="shared" si="23"/>
        <v>0</v>
      </c>
      <c r="N66" s="51">
        <v>0.98095238095238091</v>
      </c>
      <c r="O66" s="52">
        <f t="shared" si="32"/>
        <v>-1.5970925746147913</v>
      </c>
      <c r="P66" s="52">
        <f t="shared" si="16"/>
        <v>1.5970925746147913</v>
      </c>
      <c r="Q66" s="118">
        <f t="shared" si="24"/>
        <v>84.021183391254013</v>
      </c>
      <c r="R66" s="159">
        <f t="shared" si="25"/>
        <v>4.4310689502796823</v>
      </c>
      <c r="S66" s="118">
        <f t="shared" si="26"/>
        <v>149.54492899354676</v>
      </c>
      <c r="T66" s="14"/>
      <c r="U66" s="155">
        <f t="shared" ref="U66:U84" si="36">(AG66/AH66)/($AG$77/$AH$77)*100</f>
        <v>93.374696359713923</v>
      </c>
      <c r="V66" s="155">
        <f>'Constructed Bottom up deflator'!AE38</f>
        <v>91.38479031154391</v>
      </c>
      <c r="W66" s="156">
        <v>1.0330037359880906</v>
      </c>
      <c r="X66" s="155">
        <f t="shared" ref="X66:X84" si="37">V66</f>
        <v>91.38479031154391</v>
      </c>
      <c r="Y66" s="155">
        <v>1.0678926670672448</v>
      </c>
      <c r="Z66" s="155">
        <v>1.2009237448807304</v>
      </c>
      <c r="AA66" s="155">
        <f t="shared" si="27"/>
        <v>82.051892883054407</v>
      </c>
      <c r="AB66" s="155">
        <f t="shared" si="28"/>
        <v>90.865411063384656</v>
      </c>
      <c r="AC66" s="155">
        <f t="shared" si="29"/>
        <v>95.728656566773239</v>
      </c>
      <c r="AD66" s="155">
        <f t="shared" si="30"/>
        <v>83.152007646298188</v>
      </c>
      <c r="AE66" s="14"/>
      <c r="AF66" s="143"/>
      <c r="AG66" s="143">
        <v>1759</v>
      </c>
      <c r="AH66" s="143">
        <v>84.4</v>
      </c>
      <c r="AI66" s="158">
        <v>1663</v>
      </c>
      <c r="AJ66" s="63">
        <v>1665</v>
      </c>
      <c r="AK66" s="67">
        <v>1854</v>
      </c>
      <c r="AL66" s="104"/>
      <c r="AM66" s="143">
        <v>84.9</v>
      </c>
      <c r="AN66" s="143">
        <f t="shared" si="33"/>
        <v>84.03725280392041</v>
      </c>
      <c r="AO66" s="143">
        <v>84.4</v>
      </c>
      <c r="AP66" s="143">
        <f t="shared" si="34"/>
        <v>84.366666666666674</v>
      </c>
      <c r="AQ66" s="143">
        <v>83.8</v>
      </c>
      <c r="AR66" s="143">
        <v>83.595922150139018</v>
      </c>
      <c r="AS66" s="151"/>
      <c r="AT66" s="151">
        <v>82.4</v>
      </c>
      <c r="AU66" s="104">
        <v>85.8</v>
      </c>
      <c r="AV66" s="104">
        <f t="shared" ref="AV66:AV84" si="38">AU66</f>
        <v>85.8</v>
      </c>
      <c r="AW66" s="143">
        <v>1890</v>
      </c>
      <c r="AY66" s="145">
        <f>'Extended Productivity'!H77</f>
        <v>17873.73098010162</v>
      </c>
      <c r="AZ66" s="124">
        <f>'Extended Productivity'!I77</f>
        <v>2942.9483204300545</v>
      </c>
      <c r="BA66" s="146">
        <f t="shared" si="20"/>
        <v>90.480772378356306</v>
      </c>
      <c r="BC66" s="115">
        <f t="shared" si="31"/>
        <v>92.860815820525119</v>
      </c>
      <c r="BD66" s="150">
        <f t="shared" si="14"/>
        <v>4.5311017680423618</v>
      </c>
      <c r="BE66" s="4"/>
      <c r="BF66" s="4"/>
      <c r="BG66" s="4"/>
      <c r="BH66" s="71"/>
      <c r="BI66" s="71"/>
      <c r="BJ66" s="5"/>
      <c r="BK66" s="4"/>
      <c r="BL66" s="4"/>
      <c r="BM66" s="4"/>
      <c r="BN66" s="5"/>
      <c r="BO66" s="71"/>
      <c r="BP66" s="4"/>
      <c r="BQ66" s="5"/>
      <c r="BR66" s="68"/>
      <c r="BS66" s="5"/>
      <c r="BT66" s="5"/>
      <c r="BU66" s="5"/>
      <c r="BV66" s="5"/>
      <c r="BW66" s="5"/>
      <c r="BX66" s="5"/>
      <c r="BY66" s="5"/>
      <c r="BZ66" s="5"/>
      <c r="CA66" s="5"/>
      <c r="CB66" s="5"/>
      <c r="CC66" s="4"/>
      <c r="CD66" s="4"/>
      <c r="CE66" s="4"/>
      <c r="CF66" s="4"/>
      <c r="CG66" s="4"/>
      <c r="CH66" s="71"/>
      <c r="CI66" s="5"/>
      <c r="CJ66" s="5"/>
      <c r="CK66" s="5"/>
      <c r="CL66" s="5"/>
      <c r="CM66" s="71"/>
      <c r="CN66" s="72"/>
      <c r="CO66" s="68"/>
      <c r="CP66" s="68"/>
      <c r="CQ66" s="71"/>
      <c r="CR66" s="72"/>
      <c r="CS66" s="71"/>
      <c r="CT66" s="68"/>
      <c r="CU66" s="71"/>
      <c r="CV66" s="68"/>
      <c r="DN66">
        <v>1.5072217286947595E-2</v>
      </c>
      <c r="DO66">
        <v>8.5989183484877003</v>
      </c>
      <c r="DP66">
        <f t="shared" si="17"/>
        <v>1.5072217286947596</v>
      </c>
      <c r="DQ66">
        <v>1.75632677412993E-2</v>
      </c>
      <c r="DR66">
        <v>0</v>
      </c>
    </row>
    <row r="67" spans="1:122" customFormat="1">
      <c r="A67" s="46">
        <f t="shared" si="15"/>
        <v>1903</v>
      </c>
      <c r="B67" s="62">
        <f>'Wage incomes'!B67+Salaries!J67+Rent!J67+'Profits and self-employed'!AY67-'Profits and self-employed'!BK67+E67+F67</f>
        <v>1666.6422225024753</v>
      </c>
      <c r="C67" s="66">
        <f>'Wage incomes'!B67</f>
        <v>718.94033311894918</v>
      </c>
      <c r="D67" s="66">
        <f>Salaries!J67</f>
        <v>194.02097768672667</v>
      </c>
      <c r="E67" s="66"/>
      <c r="F67" s="66">
        <v>11</v>
      </c>
      <c r="G67" s="66">
        <f>'Profits and self-employed'!BA67</f>
        <v>301.69295412104191</v>
      </c>
      <c r="H67" s="66">
        <f>'Profits and self-employed'!AZ67</f>
        <v>208.98795757575749</v>
      </c>
      <c r="I67" s="79">
        <f>'Profits and self-employed'!BJ67+'Profits and self-employed'!BI67</f>
        <v>11</v>
      </c>
      <c r="J67" s="66">
        <f>Rent!J67</f>
        <v>221</v>
      </c>
      <c r="K67" s="66"/>
      <c r="L67" s="67">
        <f t="shared" si="23"/>
        <v>1.1368683772161603E-13</v>
      </c>
      <c r="N67" s="51">
        <v>0.98450026723677175</v>
      </c>
      <c r="O67" s="52">
        <f t="shared" si="32"/>
        <v>0.36167772802042464</v>
      </c>
      <c r="P67" s="52">
        <f t="shared" si="16"/>
        <v>-0.36167772802042464</v>
      </c>
      <c r="Q67" s="118">
        <f t="shared" si="24"/>
        <v>82.204066659218014</v>
      </c>
      <c r="R67" s="159">
        <f t="shared" si="25"/>
        <v>4.4092047735782769</v>
      </c>
      <c r="S67" s="118">
        <f t="shared" si="26"/>
        <v>146.31073754685028</v>
      </c>
      <c r="T67" s="14"/>
      <c r="U67" s="155">
        <f t="shared" si="36"/>
        <v>93.522632155044747</v>
      </c>
      <c r="V67" s="155">
        <f>'Constructed Bottom up deflator'!AE39</f>
        <v>92.595520540801644</v>
      </c>
      <c r="W67" s="156">
        <v>1.0292365506438741</v>
      </c>
      <c r="X67" s="155">
        <f t="shared" si="37"/>
        <v>92.595520540801644</v>
      </c>
      <c r="Y67" s="155">
        <v>1.0704560196046125</v>
      </c>
      <c r="Z67" s="155">
        <v>1.2057274398602531</v>
      </c>
      <c r="AA67" s="155">
        <f t="shared" si="27"/>
        <v>80.862603008371011</v>
      </c>
      <c r="AB67" s="155">
        <f t="shared" si="28"/>
        <v>88.055190144853981</v>
      </c>
      <c r="AC67" s="155">
        <f t="shared" si="29"/>
        <v>93.771996186582697</v>
      </c>
      <c r="AD67" s="155">
        <f t="shared" si="30"/>
        <v>81.322636108569995</v>
      </c>
      <c r="AE67" s="14"/>
      <c r="AF67" s="143"/>
      <c r="AG67" s="143">
        <v>1743</v>
      </c>
      <c r="AH67" s="143">
        <v>83.5</v>
      </c>
      <c r="AI67" s="158">
        <v>1635</v>
      </c>
      <c r="AJ67" s="63">
        <v>1636</v>
      </c>
      <c r="AK67" s="67">
        <v>1842</v>
      </c>
      <c r="AL67" s="104"/>
      <c r="AM67" s="143">
        <v>83.6</v>
      </c>
      <c r="AN67" s="143">
        <f t="shared" si="33"/>
        <v>82.275967044906622</v>
      </c>
      <c r="AO67" s="143">
        <v>83.5</v>
      </c>
      <c r="AP67" s="143">
        <f t="shared" si="34"/>
        <v>83.533333333333346</v>
      </c>
      <c r="AQ67" s="143">
        <v>82.5</v>
      </c>
      <c r="AR67" s="143">
        <v>82.808155699721965</v>
      </c>
      <c r="AS67" s="151"/>
      <c r="AT67" s="151">
        <v>81.2</v>
      </c>
      <c r="AU67" s="104">
        <v>85.8</v>
      </c>
      <c r="AV67" s="104">
        <f t="shared" si="38"/>
        <v>85.8</v>
      </c>
      <c r="AW67" s="143">
        <v>1871</v>
      </c>
      <c r="AY67" s="145">
        <f>'Extended Productivity'!H78</f>
        <v>17949.096219534011</v>
      </c>
      <c r="AZ67" s="124">
        <f>'Extended Productivity'!I78</f>
        <v>2943.9589146322332</v>
      </c>
      <c r="BA67" s="146">
        <f t="shared" si="20"/>
        <v>90.893489529134101</v>
      </c>
      <c r="BC67" s="115">
        <f t="shared" si="31"/>
        <v>90.439994200980834</v>
      </c>
      <c r="BD67" s="150">
        <f t="shared" si="14"/>
        <v>4.504686583289697</v>
      </c>
      <c r="BE67" s="4"/>
      <c r="BF67" s="4"/>
      <c r="BG67" s="4"/>
      <c r="BH67" s="71"/>
      <c r="BI67" s="71"/>
      <c r="BJ67" s="5"/>
      <c r="BK67" s="4"/>
      <c r="BL67" s="4"/>
      <c r="BM67" s="4"/>
      <c r="BN67" s="5"/>
      <c r="BO67" s="71"/>
      <c r="BP67" s="4"/>
      <c r="BQ67" s="5"/>
      <c r="BR67" s="68"/>
      <c r="BS67" s="5"/>
      <c r="BT67" s="5"/>
      <c r="BU67" s="5"/>
      <c r="BV67" s="5"/>
      <c r="BW67" s="5"/>
      <c r="BX67" s="5"/>
      <c r="BY67" s="5"/>
      <c r="BZ67" s="5"/>
      <c r="CA67" s="5"/>
      <c r="CB67" s="5"/>
      <c r="CC67" s="4"/>
      <c r="CD67" s="4"/>
      <c r="CE67" s="4"/>
      <c r="CF67" s="4"/>
      <c r="CG67" s="4"/>
      <c r="CH67" s="71"/>
      <c r="CI67" s="5"/>
      <c r="CJ67" s="5"/>
      <c r="CK67" s="5"/>
      <c r="CL67" s="5"/>
      <c r="CM67" s="71"/>
      <c r="CN67" s="72"/>
      <c r="CO67" s="68"/>
      <c r="CP67" s="68"/>
      <c r="CQ67" s="71"/>
      <c r="CR67" s="72"/>
      <c r="CS67" s="71"/>
      <c r="CT67" s="68"/>
      <c r="CU67" s="71"/>
      <c r="CV67" s="68"/>
      <c r="DN67">
        <v>-4.0635826352778775E-4</v>
      </c>
      <c r="DO67">
        <v>-34.658746102527203</v>
      </c>
      <c r="DP67">
        <f t="shared" si="17"/>
        <v>-4.0635826352778778E-2</v>
      </c>
      <c r="DQ67">
        <v>-6.7154648592175001E-2</v>
      </c>
      <c r="DR67">
        <v>0</v>
      </c>
    </row>
    <row r="68" spans="1:122" customFormat="1">
      <c r="A68" s="46">
        <f t="shared" si="15"/>
        <v>1904</v>
      </c>
      <c r="B68" s="62">
        <f>'Wage incomes'!B68+Salaries!J68+Rent!J68+'Profits and self-employed'!AY68-'Profits and self-employed'!BK68+E68+F68</f>
        <v>1665.6764596787307</v>
      </c>
      <c r="C68" s="66">
        <f>'Wage incomes'!B68</f>
        <v>713.44549261938596</v>
      </c>
      <c r="D68" s="66">
        <f>Salaries!J68</f>
        <v>198.7820344884658</v>
      </c>
      <c r="E68" s="66"/>
      <c r="F68" s="66">
        <v>11</v>
      </c>
      <c r="G68" s="66">
        <f>'Profits and self-employed'!BA68</f>
        <v>298.21173257087912</v>
      </c>
      <c r="H68" s="66">
        <f>'Profits and self-employed'!AZ68</f>
        <v>205.2371999999998</v>
      </c>
      <c r="I68" s="79">
        <f>'Profits and self-employed'!BJ68+'Profits and self-employed'!BI68</f>
        <v>14</v>
      </c>
      <c r="J68" s="66">
        <f>Rent!J68</f>
        <v>225</v>
      </c>
      <c r="K68" s="66"/>
      <c r="L68" s="67">
        <f t="shared" si="23"/>
        <v>0</v>
      </c>
      <c r="N68" s="51">
        <v>0.98168498168498164</v>
      </c>
      <c r="O68" s="52">
        <f t="shared" si="32"/>
        <v>-0.28596087228009992</v>
      </c>
      <c r="P68" s="52">
        <f t="shared" si="16"/>
        <v>0.28596087228009992</v>
      </c>
      <c r="Q68" s="118">
        <f t="shared" si="24"/>
        <v>82.392041181314426</v>
      </c>
      <c r="R68" s="159">
        <f t="shared" si="25"/>
        <v>4.4114888446451355</v>
      </c>
      <c r="S68" s="118">
        <f t="shared" si="26"/>
        <v>146.64530361013226</v>
      </c>
      <c r="T68" s="14"/>
      <c r="U68" s="155">
        <f t="shared" si="36"/>
        <v>92.965949820788524</v>
      </c>
      <c r="V68" s="155">
        <f>'Constructed Bottom up deflator'!AE40</f>
        <v>93.56487389696413</v>
      </c>
      <c r="W68" s="156">
        <v>1.01421386071721</v>
      </c>
      <c r="X68" s="155">
        <f t="shared" si="37"/>
        <v>93.56487389696413</v>
      </c>
      <c r="Y68" s="155">
        <v>1.0841699556795283</v>
      </c>
      <c r="Z68" s="155">
        <v>1.2033159849805326</v>
      </c>
      <c r="AA68" s="155">
        <f t="shared" si="27"/>
        <v>82.012800980254241</v>
      </c>
      <c r="AB68" s="155">
        <f t="shared" si="28"/>
        <v>87.092421989286947</v>
      </c>
      <c r="AC68" s="155">
        <f t="shared" si="29"/>
        <v>92.532200457057485</v>
      </c>
      <c r="AD68" s="155">
        <f t="shared" si="30"/>
        <v>81.438389168557634</v>
      </c>
      <c r="AE68" s="14"/>
      <c r="AF68" s="143"/>
      <c r="AG68" s="143">
        <v>1743</v>
      </c>
      <c r="AH68" s="143">
        <v>84</v>
      </c>
      <c r="AI68" s="158">
        <v>1621</v>
      </c>
      <c r="AJ68" s="63">
        <v>1623</v>
      </c>
      <c r="AK68" s="67">
        <v>1876</v>
      </c>
      <c r="AL68" s="104"/>
      <c r="AM68" s="143">
        <v>83</v>
      </c>
      <c r="AN68" s="143">
        <f t="shared" si="33"/>
        <v>81.856261790919902</v>
      </c>
      <c r="AO68" s="143">
        <v>84</v>
      </c>
      <c r="AP68" s="143">
        <f t="shared" si="34"/>
        <v>83.966666666666669</v>
      </c>
      <c r="AQ68" s="143">
        <v>83.4</v>
      </c>
      <c r="AR68" s="143">
        <v>83.873957367933272</v>
      </c>
      <c r="AS68" s="151"/>
      <c r="AT68" s="151">
        <v>82.5</v>
      </c>
      <c r="AU68" s="104">
        <v>86.4</v>
      </c>
      <c r="AV68" s="104">
        <f t="shared" si="38"/>
        <v>86.4</v>
      </c>
      <c r="AW68" s="143">
        <v>1911</v>
      </c>
      <c r="AY68" s="145">
        <f>'Extended Productivity'!H79</f>
        <v>17861.824372704261</v>
      </c>
      <c r="AZ68" s="124">
        <f>'Extended Productivity'!I79</f>
        <v>2944.8392076546957</v>
      </c>
      <c r="BA68" s="146">
        <f t="shared" si="20"/>
        <v>90.478594992224885</v>
      </c>
      <c r="BC68" s="115">
        <f t="shared" si="31"/>
        <v>91.062467524384772</v>
      </c>
      <c r="BD68" s="150">
        <f t="shared" si="14"/>
        <v>4.5115457273254052</v>
      </c>
      <c r="BE68" s="4"/>
      <c r="BF68" s="4"/>
      <c r="BG68" s="4"/>
      <c r="BH68" s="71"/>
      <c r="BI68" s="71"/>
      <c r="BJ68" s="5"/>
      <c r="BK68" s="4"/>
      <c r="BL68" s="4"/>
      <c r="BM68" s="4"/>
      <c r="BN68" s="5"/>
      <c r="BO68" s="71"/>
      <c r="BP68" s="4"/>
      <c r="BQ68" s="5"/>
      <c r="BR68" s="68"/>
      <c r="BS68" s="5"/>
      <c r="BT68" s="5"/>
      <c r="BU68" s="5"/>
      <c r="BV68" s="5"/>
      <c r="BW68" s="5"/>
      <c r="BX68" s="5"/>
      <c r="BY68" s="5"/>
      <c r="BZ68" s="5"/>
      <c r="CA68" s="5"/>
      <c r="CB68" s="5"/>
      <c r="CC68" s="4"/>
      <c r="CD68" s="4"/>
      <c r="CE68" s="4"/>
      <c r="CF68" s="4"/>
      <c r="CG68" s="4"/>
      <c r="CH68" s="71"/>
      <c r="CI68" s="5"/>
      <c r="CJ68" s="5"/>
      <c r="CK68" s="5"/>
      <c r="CL68" s="5"/>
      <c r="CM68" s="71"/>
      <c r="CN68" s="72"/>
      <c r="CO68" s="68"/>
      <c r="CP68" s="68"/>
      <c r="CQ68" s="71"/>
      <c r="CR68" s="72"/>
      <c r="CS68" s="71"/>
      <c r="CT68" s="68"/>
      <c r="CU68" s="71"/>
      <c r="CV68" s="68"/>
      <c r="DN68">
        <v>-1.8304554686070285E-2</v>
      </c>
      <c r="DO68">
        <v>-46.1977938148314</v>
      </c>
      <c r="DP68">
        <f t="shared" si="17"/>
        <v>-1.8304554686070285</v>
      </c>
      <c r="DQ68">
        <v>-8.9410511028268497E-2</v>
      </c>
      <c r="DR68">
        <v>0</v>
      </c>
    </row>
    <row r="69" spans="1:122" customFormat="1">
      <c r="A69" s="46">
        <f t="shared" si="15"/>
        <v>1905</v>
      </c>
      <c r="B69" s="62">
        <f>'Wage incomes'!B69+Salaries!J69+Rent!J69+'Profits and self-employed'!AY69-'Profits and self-employed'!BK69+E69+F69</f>
        <v>1734.3224466500778</v>
      </c>
      <c r="C69" s="66">
        <f>'Wage incomes'!B69</f>
        <v>726.61144794441554</v>
      </c>
      <c r="D69" s="66">
        <f>Salaries!J69</f>
        <v>204.26355589039923</v>
      </c>
      <c r="E69" s="66"/>
      <c r="F69" s="66">
        <v>11</v>
      </c>
      <c r="G69" s="66">
        <f>'Profits and self-employed'!BA69</f>
        <v>323.02144281526313</v>
      </c>
      <c r="H69" s="66">
        <f>'Profits and self-employed'!AZ69</f>
        <v>229.42599999999987</v>
      </c>
      <c r="I69" s="79">
        <f>'Profits and self-employed'!BJ69+'Profits and self-employed'!BI69</f>
        <v>13</v>
      </c>
      <c r="J69" s="66">
        <f>Rent!J69</f>
        <v>227</v>
      </c>
      <c r="K69" s="66"/>
      <c r="L69" s="67">
        <f t="shared" ref="L69:L77" si="39">B69-C69-D69-E69-F69-G69-H69-I69-J69-K69</f>
        <v>0</v>
      </c>
      <c r="N69" s="51">
        <v>0.9807497467071935</v>
      </c>
      <c r="O69" s="52">
        <f t="shared" si="32"/>
        <v>-9.5268339155282433E-2</v>
      </c>
      <c r="P69" s="52">
        <f t="shared" si="16"/>
        <v>9.5268339155282433E-2</v>
      </c>
      <c r="Q69" s="118">
        <f t="shared" ref="Q69:Q84" si="40">100*(B69/$N69)/($B$77/$N$77)</f>
        <v>85.869394695488822</v>
      </c>
      <c r="R69" s="159">
        <f t="shared" ref="R69:R83" si="41">LN(Q69)</f>
        <v>4.4528274755794133</v>
      </c>
      <c r="S69" s="118">
        <f t="shared" ref="S69:S84" si="42">100*Q69/$Q$45</f>
        <v>152.83446405007913</v>
      </c>
      <c r="T69" s="14"/>
      <c r="U69" s="155">
        <f t="shared" si="36"/>
        <v>93.179605113224355</v>
      </c>
      <c r="V69" s="155">
        <f>'Constructed Bottom up deflator'!AE41</f>
        <v>94.603159042146274</v>
      </c>
      <c r="W69" s="156">
        <v>1.0199309321053041</v>
      </c>
      <c r="X69" s="155">
        <f t="shared" si="37"/>
        <v>94.603159042146274</v>
      </c>
      <c r="Y69" s="155">
        <v>1.1145456832473315</v>
      </c>
      <c r="Z69" s="155">
        <v>1.2081292489204549</v>
      </c>
      <c r="AA69" s="155">
        <f t="shared" ref="AA69:AA84" si="43">100*(B69/$W69)/($B$77/$W$77)</f>
        <v>84.91406266630743</v>
      </c>
      <c r="AB69" s="155">
        <f t="shared" ref="AB69:AB77" si="44">100*(B69/$X69)/($B$77/$X$77)</f>
        <v>89.686435325414749</v>
      </c>
      <c r="AC69" s="155">
        <f t="shared" ref="AC69:AC84" si="45">100*(B69/$Y69)/($B$77/$Y$77)</f>
        <v>93.71984913952582</v>
      </c>
      <c r="AD69" s="155">
        <f t="shared" ref="AD69:AD84" si="46">100*($B69/$Z69)/($B$77/$Z$77)</f>
        <v>84.456807127609324</v>
      </c>
      <c r="AE69" s="14"/>
      <c r="AF69" s="143"/>
      <c r="AG69" s="143">
        <v>1799</v>
      </c>
      <c r="AH69" s="143">
        <v>86.5</v>
      </c>
      <c r="AI69" s="158">
        <v>1691</v>
      </c>
      <c r="AJ69" s="63">
        <v>1694</v>
      </c>
      <c r="AK69" s="67">
        <v>1936</v>
      </c>
      <c r="AL69" s="104"/>
      <c r="AM69" s="143">
        <v>86</v>
      </c>
      <c r="AN69" s="143">
        <f t="shared" si="33"/>
        <v>85.518630203196707</v>
      </c>
      <c r="AO69" s="143">
        <v>86.5</v>
      </c>
      <c r="AP69" s="143">
        <f t="shared" si="34"/>
        <v>86.533333333333346</v>
      </c>
      <c r="AQ69" s="143">
        <v>86.6</v>
      </c>
      <c r="AR69" s="143">
        <v>86.422613531047261</v>
      </c>
      <c r="AS69" s="151"/>
      <c r="AT69" s="151">
        <v>85.7</v>
      </c>
      <c r="AU69" s="104">
        <v>87.9</v>
      </c>
      <c r="AV69" s="104">
        <f t="shared" si="38"/>
        <v>87.9</v>
      </c>
      <c r="AW69" s="143">
        <v>1974</v>
      </c>
      <c r="AY69" s="145">
        <f>'Extended Productivity'!H80</f>
        <v>18102.543951314503</v>
      </c>
      <c r="AZ69" s="124">
        <f>'Extended Productivity'!I80</f>
        <v>2944.3726096531605</v>
      </c>
      <c r="BA69" s="146">
        <f t="shared" si="20"/>
        <v>91.683424423561689</v>
      </c>
      <c r="BC69" s="115">
        <f t="shared" ref="BC69:BC77" si="47">100*Q69/$BA69</f>
        <v>93.65858140157043</v>
      </c>
      <c r="BD69" s="150">
        <f t="shared" si="14"/>
        <v>4.5396560573837013</v>
      </c>
      <c r="BE69" s="4"/>
      <c r="BF69" s="4"/>
      <c r="BG69" s="4"/>
      <c r="BH69" s="71"/>
      <c r="BI69" s="71"/>
      <c r="BJ69" s="5"/>
      <c r="BK69" s="4"/>
      <c r="BL69" s="4"/>
      <c r="BM69" s="4"/>
      <c r="BN69" s="5"/>
      <c r="BO69" s="71"/>
      <c r="BP69" s="4"/>
      <c r="BQ69" s="5"/>
      <c r="BR69" s="68"/>
      <c r="BS69" s="5"/>
      <c r="BT69" s="5"/>
      <c r="BU69" s="5"/>
      <c r="BV69" s="5"/>
      <c r="BW69" s="5"/>
      <c r="BX69" s="5"/>
      <c r="BY69" s="5"/>
      <c r="BZ69" s="5"/>
      <c r="CA69" s="5"/>
      <c r="CB69" s="5"/>
      <c r="CC69" s="4"/>
      <c r="CD69" s="4"/>
      <c r="CE69" s="4"/>
      <c r="CF69" s="4"/>
      <c r="CG69" s="4"/>
      <c r="CH69" s="71"/>
      <c r="CI69" s="5"/>
      <c r="CJ69" s="5"/>
      <c r="CK69" s="5"/>
      <c r="CL69" s="5"/>
      <c r="CM69" s="71"/>
      <c r="CN69" s="72"/>
      <c r="CO69" s="68"/>
      <c r="CP69" s="68"/>
      <c r="CQ69" s="71"/>
      <c r="CR69" s="72"/>
      <c r="CS69" s="71"/>
      <c r="CT69" s="68"/>
      <c r="CU69" s="71"/>
      <c r="CV69" s="68"/>
      <c r="DN69">
        <v>-1.20036841604656E-2</v>
      </c>
      <c r="DO69">
        <v>-13.2655996422973</v>
      </c>
      <c r="DP69">
        <f t="shared" si="17"/>
        <v>-1.20036841604656</v>
      </c>
      <c r="DQ69">
        <v>-2.3808640375159801E-2</v>
      </c>
      <c r="DR69">
        <v>0</v>
      </c>
    </row>
    <row r="70" spans="1:122" customFormat="1">
      <c r="A70" s="46">
        <f t="shared" si="15"/>
        <v>1906</v>
      </c>
      <c r="B70" s="62">
        <f>'Wage incomes'!B70+Salaries!J70+Rent!J70+'Profits and self-employed'!AY70-'Profits and self-employed'!BK70+E70+F70</f>
        <v>1823.014988955661</v>
      </c>
      <c r="C70" s="66">
        <f>'Wage incomes'!B70</f>
        <v>752.43956505693268</v>
      </c>
      <c r="D70" s="66">
        <f>Salaries!J70</f>
        <v>209.86584959449846</v>
      </c>
      <c r="E70" s="66"/>
      <c r="F70" s="66">
        <v>12</v>
      </c>
      <c r="G70" s="66">
        <f>'Profits and self-employed'!BA70</f>
        <v>345.7159743042298</v>
      </c>
      <c r="H70" s="66">
        <f>'Profits and self-employed'!AZ70</f>
        <v>258.99360000000001</v>
      </c>
      <c r="I70" s="79">
        <f>'Profits and self-employed'!BJ70+'Profits and self-employed'!BI70</f>
        <v>14</v>
      </c>
      <c r="J70" s="66">
        <f>Rent!J70</f>
        <v>230</v>
      </c>
      <c r="K70" s="66"/>
      <c r="L70" s="67">
        <f t="shared" si="39"/>
        <v>0</v>
      </c>
      <c r="N70" s="51">
        <v>0.99038461538461542</v>
      </c>
      <c r="O70" s="52">
        <f t="shared" ref="O70:O84" si="48">100*N70/N69-100</f>
        <v>0.98239828353466407</v>
      </c>
      <c r="P70" s="52">
        <f t="shared" si="16"/>
        <v>-0.98239828353466407</v>
      </c>
      <c r="Q70" s="118">
        <f t="shared" si="40"/>
        <v>89.382627110371544</v>
      </c>
      <c r="R70" s="159">
        <f t="shared" si="41"/>
        <v>4.4929263356709299</v>
      </c>
      <c r="S70" s="118">
        <f t="shared" si="42"/>
        <v>159.08748347703656</v>
      </c>
      <c r="T70" s="14"/>
      <c r="U70" s="155">
        <f t="shared" si="36"/>
        <v>93.915630287139265</v>
      </c>
      <c r="V70" s="155">
        <f>'Constructed Bottom up deflator'!AE42</f>
        <v>97.467908051274094</v>
      </c>
      <c r="W70" s="156">
        <v>1.0370503296519566</v>
      </c>
      <c r="X70" s="155">
        <f t="shared" si="37"/>
        <v>97.467908051274094</v>
      </c>
      <c r="Y70" s="155">
        <v>1.1838843693831189</v>
      </c>
      <c r="Z70" s="155">
        <v>1.2081292489204549</v>
      </c>
      <c r="AA70" s="155">
        <f t="shared" si="43"/>
        <v>87.783106070597597</v>
      </c>
      <c r="AB70" s="155">
        <f t="shared" si="44"/>
        <v>91.502118940582008</v>
      </c>
      <c r="AC70" s="155">
        <f t="shared" si="45"/>
        <v>92.742876702773174</v>
      </c>
      <c r="AD70" s="155">
        <f t="shared" si="46"/>
        <v>88.77589378512711</v>
      </c>
      <c r="AE70" s="14"/>
      <c r="AF70" s="143"/>
      <c r="AG70" s="143">
        <v>1874</v>
      </c>
      <c r="AH70" s="143">
        <v>89.4</v>
      </c>
      <c r="AI70" s="158">
        <v>1786</v>
      </c>
      <c r="AJ70" s="63">
        <v>1790</v>
      </c>
      <c r="AK70" s="67">
        <v>1957</v>
      </c>
      <c r="AL70" s="104"/>
      <c r="AM70" s="143">
        <v>90.5</v>
      </c>
      <c r="AN70" s="143">
        <f t="shared" si="33"/>
        <v>89.485914382827517</v>
      </c>
      <c r="AO70" s="143">
        <v>89.4</v>
      </c>
      <c r="AP70" s="143">
        <f t="shared" si="34"/>
        <v>89.40000000000002</v>
      </c>
      <c r="AQ70" s="143">
        <v>88.7</v>
      </c>
      <c r="AR70" s="143">
        <v>88.554216867469876</v>
      </c>
      <c r="AS70" s="151"/>
      <c r="AT70" s="151">
        <v>87.8</v>
      </c>
      <c r="AU70" s="104">
        <v>89.9</v>
      </c>
      <c r="AV70" s="104">
        <f t="shared" si="38"/>
        <v>89.9</v>
      </c>
      <c r="AW70" s="143">
        <v>1976</v>
      </c>
      <c r="AY70" s="145">
        <f>'Extended Productivity'!H81</f>
        <v>18512.704847216995</v>
      </c>
      <c r="AZ70" s="124">
        <f>'Extended Productivity'!I81</f>
        <v>2943.4901050449475</v>
      </c>
      <c r="BA70" s="146">
        <f t="shared" si="20"/>
        <v>93.732651783573033</v>
      </c>
      <c r="BC70" s="115">
        <f t="shared" si="47"/>
        <v>95.359114897073837</v>
      </c>
      <c r="BD70" s="150">
        <f t="shared" ref="BD70:BD77" si="49">LN(BC70)</f>
        <v>4.557649921573816</v>
      </c>
      <c r="BE70" s="4"/>
      <c r="BF70" s="4"/>
      <c r="BG70" s="4"/>
      <c r="BH70" s="71"/>
      <c r="BI70" s="71"/>
      <c r="BJ70" s="5"/>
      <c r="BK70" s="4"/>
      <c r="BL70" s="4"/>
      <c r="BM70" s="4"/>
      <c r="BN70" s="5"/>
      <c r="BO70" s="71"/>
      <c r="BP70" s="4"/>
      <c r="BQ70" s="5"/>
      <c r="BR70" s="68"/>
      <c r="BS70" s="5"/>
      <c r="BT70" s="5"/>
      <c r="BU70" s="5"/>
      <c r="BV70" s="5"/>
      <c r="BW70" s="5"/>
      <c r="BX70" s="5"/>
      <c r="BY70" s="5"/>
      <c r="BZ70" s="5"/>
      <c r="CA70" s="5"/>
      <c r="CB70" s="5"/>
      <c r="CC70" s="4"/>
      <c r="CD70" s="4"/>
      <c r="CE70" s="4"/>
      <c r="CF70" s="4"/>
      <c r="CG70" s="4"/>
      <c r="CH70" s="71"/>
      <c r="CI70" s="5"/>
      <c r="CJ70" s="5"/>
      <c r="CK70" s="5"/>
      <c r="CL70" s="5"/>
      <c r="CM70" s="71"/>
      <c r="CN70" s="72"/>
      <c r="CO70" s="68"/>
      <c r="CP70" s="68"/>
      <c r="CQ70" s="71"/>
      <c r="CR70" s="72"/>
      <c r="CS70" s="71"/>
      <c r="CT70" s="68"/>
      <c r="CU70" s="71"/>
      <c r="CV70" s="68"/>
      <c r="DN70">
        <v>4.6912428945491413E-3</v>
      </c>
      <c r="DO70">
        <v>26.252439499350501</v>
      </c>
      <c r="DP70">
        <f t="shared" si="17"/>
        <v>0.46912428945491413</v>
      </c>
      <c r="DQ70">
        <v>4.7347030999123497E-2</v>
      </c>
      <c r="DR70">
        <v>0</v>
      </c>
    </row>
    <row r="71" spans="1:122" customFormat="1">
      <c r="A71" s="46">
        <f t="shared" ref="A71:A84" si="50">A70+1</f>
        <v>1907</v>
      </c>
      <c r="B71" s="62">
        <f>'Wage incomes'!B71+Salaries!J71+Rent!J71+'Profits and self-employed'!AY71-'Profits and self-employed'!BK71+E71+F71</f>
        <v>1893.5547832139607</v>
      </c>
      <c r="C71" s="66">
        <f>'Wage incomes'!B71</f>
        <v>781.53984043379523</v>
      </c>
      <c r="D71" s="66">
        <f>Salaries!J71</f>
        <v>217.68922792928521</v>
      </c>
      <c r="E71" s="66"/>
      <c r="F71" s="66">
        <v>12</v>
      </c>
      <c r="G71" s="66">
        <f>'Profits and self-employed'!BA71</f>
        <v>360.78816939633475</v>
      </c>
      <c r="H71" s="66">
        <f>'Profits and self-employed'!AZ71</f>
        <v>273.53754545454558</v>
      </c>
      <c r="I71" s="79">
        <f>'Profits and self-employed'!BJ71+'Profits and self-employed'!BI71</f>
        <v>15</v>
      </c>
      <c r="J71" s="66">
        <f>Rent!J71</f>
        <v>233</v>
      </c>
      <c r="K71" s="66"/>
      <c r="L71" s="67">
        <f t="shared" si="39"/>
        <v>0</v>
      </c>
      <c r="N71" s="51">
        <v>1.0065524193548387</v>
      </c>
      <c r="O71" s="52">
        <f t="shared" si="48"/>
        <v>1.6324772940808003</v>
      </c>
      <c r="P71" s="52">
        <f t="shared" si="16"/>
        <v>-1.6324772940808003</v>
      </c>
      <c r="Q71" s="118">
        <f t="shared" si="40"/>
        <v>91.349934114287635</v>
      </c>
      <c r="R71" s="159">
        <f t="shared" si="41"/>
        <v>4.5146975615789566</v>
      </c>
      <c r="S71" s="118">
        <f t="shared" si="42"/>
        <v>162.58899076763447</v>
      </c>
      <c r="T71" s="14"/>
      <c r="U71" s="155">
        <f t="shared" si="36"/>
        <v>95.310600427274778</v>
      </c>
      <c r="V71" s="155">
        <f>'Constructed Bottom up deflator'!AE43</f>
        <v>100</v>
      </c>
      <c r="W71" s="156">
        <v>1.0553573781623355</v>
      </c>
      <c r="X71" s="155">
        <f t="shared" si="37"/>
        <v>100</v>
      </c>
      <c r="Y71" s="155">
        <v>1.2266923567571542</v>
      </c>
      <c r="Z71" s="155">
        <v>1.2226267999075005</v>
      </c>
      <c r="AA71" s="155">
        <f t="shared" si="43"/>
        <v>89.598112693579509</v>
      </c>
      <c r="AB71" s="155">
        <f t="shared" si="44"/>
        <v>92.63613588484543</v>
      </c>
      <c r="AC71" s="155">
        <f t="shared" si="45"/>
        <v>92.969784664030072</v>
      </c>
      <c r="AD71" s="155">
        <f t="shared" si="46"/>
        <v>91.117579807244468</v>
      </c>
      <c r="AE71" s="14"/>
      <c r="AF71" s="143"/>
      <c r="AG71" s="143">
        <v>1938</v>
      </c>
      <c r="AH71" s="143">
        <v>91.1</v>
      </c>
      <c r="AI71" s="158">
        <v>1875</v>
      </c>
      <c r="AJ71" s="63">
        <v>1880</v>
      </c>
      <c r="AK71" s="67">
        <v>1997</v>
      </c>
      <c r="AL71" s="104"/>
      <c r="AM71" s="143">
        <v>93.2</v>
      </c>
      <c r="AN71" s="143">
        <f t="shared" si="33"/>
        <v>92.475563589270863</v>
      </c>
      <c r="AO71" s="143">
        <v>91.1</v>
      </c>
      <c r="AP71" s="143">
        <f t="shared" si="34"/>
        <v>91.133333333333326</v>
      </c>
      <c r="AQ71" s="143">
        <v>90.6</v>
      </c>
      <c r="AR71" s="143">
        <v>90.176088971269692</v>
      </c>
      <c r="AS71" s="151"/>
      <c r="AT71" s="151">
        <v>90.2</v>
      </c>
      <c r="AU71" s="104">
        <v>90</v>
      </c>
      <c r="AV71" s="104">
        <f t="shared" si="38"/>
        <v>90</v>
      </c>
      <c r="AW71" s="143">
        <v>1984</v>
      </c>
      <c r="AY71" s="145">
        <f>'Extended Productivity'!H82</f>
        <v>18825.870737320725</v>
      </c>
      <c r="AZ71" s="124">
        <f>'Extended Productivity'!I82</f>
        <v>2942.4487762227836</v>
      </c>
      <c r="BA71" s="146">
        <f t="shared" si="20"/>
        <v>95.284537435111673</v>
      </c>
      <c r="BC71" s="115">
        <f t="shared" si="47"/>
        <v>95.870680147339257</v>
      </c>
      <c r="BD71" s="150">
        <f t="shared" si="49"/>
        <v>4.5630002015389586</v>
      </c>
      <c r="BE71" s="4"/>
      <c r="BF71" s="4"/>
      <c r="BG71" s="4"/>
      <c r="BH71" s="71"/>
      <c r="BI71" s="71"/>
      <c r="BJ71" s="5"/>
      <c r="BK71" s="4"/>
      <c r="BL71" s="4"/>
      <c r="BM71" s="4"/>
      <c r="BN71" s="5"/>
      <c r="BO71" s="71"/>
      <c r="BP71" s="4"/>
      <c r="BQ71" s="5"/>
      <c r="BR71" s="68"/>
      <c r="BS71" s="5"/>
      <c r="BT71" s="5"/>
      <c r="BU71" s="5"/>
      <c r="BV71" s="5"/>
      <c r="BW71" s="5"/>
      <c r="BX71" s="5"/>
      <c r="BY71" s="5"/>
      <c r="BZ71" s="5"/>
      <c r="CA71" s="5"/>
      <c r="CB71" s="5"/>
      <c r="CC71" s="4"/>
      <c r="CD71" s="4"/>
      <c r="CE71" s="4"/>
      <c r="CF71" s="4"/>
      <c r="CG71" s="4"/>
      <c r="CH71" s="71"/>
      <c r="CI71" s="5"/>
      <c r="CJ71" s="5"/>
      <c r="CK71" s="5"/>
      <c r="CL71" s="5"/>
      <c r="CM71" s="71"/>
      <c r="CN71" s="72"/>
      <c r="CO71" s="68"/>
      <c r="CP71" s="68"/>
      <c r="CQ71" s="71"/>
      <c r="CR71" s="72"/>
      <c r="CS71" s="71"/>
      <c r="CT71" s="68"/>
      <c r="CU71" s="71"/>
      <c r="CV71" s="68"/>
      <c r="DN71">
        <v>3.8299674548904226E-2</v>
      </c>
      <c r="DO71">
        <v>44.803582690810799</v>
      </c>
      <c r="DP71">
        <f t="shared" si="17"/>
        <v>3.8299674548904226</v>
      </c>
      <c r="DQ71">
        <v>7.78390236046613E-2</v>
      </c>
      <c r="DR71">
        <v>0</v>
      </c>
    </row>
    <row r="72" spans="1:122" customFormat="1">
      <c r="A72" s="46">
        <f t="shared" si="50"/>
        <v>1908</v>
      </c>
      <c r="B72" s="62">
        <f>'Wage incomes'!B72+Salaries!J72+Rent!J72+'Profits and self-employed'!AY72-'Profits and self-employed'!BK72+E72+F72</f>
        <v>1819.242864095856</v>
      </c>
      <c r="C72" s="66">
        <f>'Wage incomes'!B72</f>
        <v>766.09196854325342</v>
      </c>
      <c r="D72" s="66">
        <f>Salaries!J72</f>
        <v>227.73400791939565</v>
      </c>
      <c r="E72" s="66"/>
      <c r="F72" s="66">
        <v>12</v>
      </c>
      <c r="G72" s="66">
        <f>'Profits and self-employed'!BA72</f>
        <v>318.94136036047962</v>
      </c>
      <c r="H72" s="66">
        <f>'Profits and self-employed'!AZ72</f>
        <v>244.47552727272739</v>
      </c>
      <c r="I72" s="79">
        <f>'Profits and self-employed'!BJ72+'Profits and self-employed'!BI72</f>
        <v>15</v>
      </c>
      <c r="J72" s="66">
        <f>Rent!J72</f>
        <v>235</v>
      </c>
      <c r="K72" s="66"/>
      <c r="L72" s="67">
        <f t="shared" si="39"/>
        <v>-1.1368683772161603E-13</v>
      </c>
      <c r="N72" s="51">
        <v>1.0169753086419753</v>
      </c>
      <c r="O72" s="52">
        <f t="shared" si="48"/>
        <v>1.0355038730935888</v>
      </c>
      <c r="P72" s="52">
        <f t="shared" si="16"/>
        <v>-1.0355038730935888</v>
      </c>
      <c r="Q72" s="118">
        <f t="shared" si="40"/>
        <v>86.865441732054521</v>
      </c>
      <c r="R72" s="159">
        <f t="shared" si="41"/>
        <v>4.4643602746038074</v>
      </c>
      <c r="S72" s="118">
        <f t="shared" si="42"/>
        <v>154.60727630224451</v>
      </c>
      <c r="T72" s="14"/>
      <c r="U72" s="155">
        <f t="shared" si="36"/>
        <v>94.988230276485979</v>
      </c>
      <c r="V72" s="155">
        <f>'Constructed Bottom up deflator'!AE44</f>
        <v>97.428598433169483</v>
      </c>
      <c r="W72" s="156">
        <v>1.0468320699193767</v>
      </c>
      <c r="X72" s="155">
        <f t="shared" si="37"/>
        <v>97.428598433169483</v>
      </c>
      <c r="Y72" s="155">
        <v>1.1271061106804314</v>
      </c>
      <c r="Z72" s="155">
        <v>1.2287399339070377</v>
      </c>
      <c r="AA72" s="155">
        <f t="shared" si="43"/>
        <v>86.782908097938545</v>
      </c>
      <c r="AB72" s="155">
        <f t="shared" si="44"/>
        <v>91.349627719721013</v>
      </c>
      <c r="AC72" s="155">
        <f t="shared" si="45"/>
        <v>97.213255180310156</v>
      </c>
      <c r="AD72" s="155">
        <f t="shared" si="46"/>
        <v>87.106170253707461</v>
      </c>
      <c r="AE72" s="14"/>
      <c r="AF72" s="143"/>
      <c r="AG72" s="143">
        <v>1853</v>
      </c>
      <c r="AH72" s="143">
        <v>87.4</v>
      </c>
      <c r="AI72" s="158">
        <v>1777</v>
      </c>
      <c r="AJ72" s="63">
        <v>1783</v>
      </c>
      <c r="AK72" s="67">
        <v>1977</v>
      </c>
      <c r="AL72" s="104"/>
      <c r="AM72" s="143">
        <v>88.1</v>
      </c>
      <c r="AN72" s="143">
        <f t="shared" si="33"/>
        <v>86.805345308380481</v>
      </c>
      <c r="AO72" s="143">
        <v>87.4</v>
      </c>
      <c r="AP72" s="143">
        <f t="shared" si="34"/>
        <v>87.36666666666666</v>
      </c>
      <c r="AQ72" s="143">
        <v>87.1</v>
      </c>
      <c r="AR72" s="143">
        <v>86.793327154772939</v>
      </c>
      <c r="AS72" s="151"/>
      <c r="AT72" s="151">
        <v>87.3</v>
      </c>
      <c r="AU72" s="104">
        <v>86.7</v>
      </c>
      <c r="AV72" s="104">
        <f t="shared" si="38"/>
        <v>86.7</v>
      </c>
      <c r="AW72" s="143">
        <v>1944</v>
      </c>
      <c r="AY72" s="145">
        <f>'Extended Productivity'!H83</f>
        <v>18458.591341376472</v>
      </c>
      <c r="AZ72" s="124">
        <f>'Extended Productivity'!I83</f>
        <v>2934.3647095368133</v>
      </c>
      <c r="BA72" s="146">
        <f t="shared" si="20"/>
        <v>93.168926678077142</v>
      </c>
      <c r="BC72" s="115">
        <f t="shared" si="47"/>
        <v>93.234348434856599</v>
      </c>
      <c r="BD72" s="150">
        <f t="shared" si="49"/>
        <v>4.5351161992337321</v>
      </c>
      <c r="BE72" s="4"/>
      <c r="BF72" s="4"/>
      <c r="BG72" s="4"/>
      <c r="BH72" s="71"/>
      <c r="BI72" s="71"/>
      <c r="BJ72" s="5"/>
      <c r="BK72" s="4"/>
      <c r="BL72" s="4"/>
      <c r="BM72" s="4"/>
      <c r="BN72" s="5"/>
      <c r="BO72" s="71"/>
      <c r="BP72" s="4"/>
      <c r="BQ72" s="5"/>
      <c r="BR72" s="68"/>
      <c r="BS72" s="5"/>
      <c r="BT72" s="5"/>
      <c r="BU72" s="5"/>
      <c r="BV72" s="5"/>
      <c r="BW72" s="5"/>
      <c r="BX72" s="5"/>
      <c r="BY72" s="5"/>
      <c r="BZ72" s="5"/>
      <c r="CA72" s="5"/>
      <c r="CB72" s="5"/>
      <c r="CC72" s="4"/>
      <c r="CD72" s="4"/>
      <c r="CE72" s="4"/>
      <c r="CF72" s="4"/>
      <c r="CG72" s="4"/>
      <c r="CH72" s="71"/>
      <c r="CI72" s="5"/>
      <c r="CJ72" s="5"/>
      <c r="CK72" s="5"/>
      <c r="CL72" s="5"/>
      <c r="CM72" s="71"/>
      <c r="CN72" s="72"/>
      <c r="CO72" s="68"/>
      <c r="CP72" s="68"/>
      <c r="CQ72" s="71"/>
      <c r="CR72" s="72"/>
      <c r="CS72" s="71"/>
      <c r="CT72" s="68"/>
      <c r="CU72" s="71"/>
      <c r="CV72" s="68"/>
      <c r="DN72">
        <v>-1.8163957439734462E-2</v>
      </c>
      <c r="DO72">
        <v>-39.427435382211598</v>
      </c>
      <c r="DP72">
        <f t="shared" si="17"/>
        <v>-1.8163957439734462</v>
      </c>
      <c r="DQ72">
        <v>-6.9272960398602201E-2</v>
      </c>
      <c r="DR72">
        <v>0</v>
      </c>
    </row>
    <row r="73" spans="1:122" customFormat="1">
      <c r="A73" s="46">
        <f t="shared" si="50"/>
        <v>1909</v>
      </c>
      <c r="B73" s="62">
        <f>'Wage incomes'!B73+Salaries!J73+Rent!J73+'Profits and self-employed'!AY73-'Profits and self-employed'!BK73+E73+F73</f>
        <v>1837.5530068791168</v>
      </c>
      <c r="C73" s="66">
        <f>'Wage incomes'!B73</f>
        <v>769.10505171097805</v>
      </c>
      <c r="D73" s="66">
        <f>Salaries!J73</f>
        <v>232.80051135618999</v>
      </c>
      <c r="E73" s="66"/>
      <c r="F73" s="66">
        <v>13</v>
      </c>
      <c r="G73" s="66">
        <f>'Profits and self-employed'!BA73</f>
        <v>320.88398320588806</v>
      </c>
      <c r="H73" s="66">
        <f>'Profits and self-employed'!AZ73</f>
        <v>247.76346060606068</v>
      </c>
      <c r="I73" s="79">
        <f>'Profits and self-employed'!BJ73+'Profits and self-employed'!BI73</f>
        <v>17</v>
      </c>
      <c r="J73" s="66">
        <f>Rent!J73</f>
        <v>237</v>
      </c>
      <c r="K73" s="66"/>
      <c r="L73" s="67">
        <f t="shared" si="39"/>
        <v>1.1368683772161603E-13</v>
      </c>
      <c r="N73" s="51">
        <v>1.000497512437811</v>
      </c>
      <c r="O73" s="52">
        <f t="shared" si="48"/>
        <v>-1.6202749530043121</v>
      </c>
      <c r="P73" s="52">
        <f t="shared" si="16"/>
        <v>1.6202749530043121</v>
      </c>
      <c r="Q73" s="118">
        <f t="shared" si="40"/>
        <v>89.184755026947443</v>
      </c>
      <c r="R73" s="159">
        <f t="shared" si="41"/>
        <v>4.4907101172099191</v>
      </c>
      <c r="S73" s="118">
        <f t="shared" si="42"/>
        <v>158.73530125975367</v>
      </c>
      <c r="T73" s="14"/>
      <c r="U73" s="155">
        <f t="shared" si="36"/>
        <v>95.018161699261498</v>
      </c>
      <c r="V73" s="155">
        <f>'Constructed Bottom up deflator'!AE45</f>
        <v>97.495275024764638</v>
      </c>
      <c r="W73" s="156">
        <v>1.0406645273188988</v>
      </c>
      <c r="X73" s="155">
        <f t="shared" si="37"/>
        <v>97.495275024764638</v>
      </c>
      <c r="Y73" s="155">
        <v>1.1444087403076617</v>
      </c>
      <c r="Z73" s="155">
        <v>1.2348836335765727</v>
      </c>
      <c r="AA73" s="155">
        <f t="shared" si="43"/>
        <v>88.175851571152535</v>
      </c>
      <c r="AB73" s="155">
        <f t="shared" si="44"/>
        <v>92.205932387447618</v>
      </c>
      <c r="AC73" s="155">
        <f t="shared" si="45"/>
        <v>96.707091007599786</v>
      </c>
      <c r="AD73" s="155">
        <f t="shared" si="46"/>
        <v>87.54514245030883</v>
      </c>
      <c r="AE73" s="14"/>
      <c r="AF73" s="143"/>
      <c r="AG73" s="143">
        <v>1896</v>
      </c>
      <c r="AH73" s="143">
        <v>89.4</v>
      </c>
      <c r="AI73" s="158">
        <v>1800</v>
      </c>
      <c r="AJ73" s="63">
        <v>1807</v>
      </c>
      <c r="AK73" s="67">
        <v>2011</v>
      </c>
      <c r="AL73" s="104"/>
      <c r="AM73" s="143">
        <v>89.6</v>
      </c>
      <c r="AN73" s="143">
        <f t="shared" si="33"/>
        <v>89.422678438979204</v>
      </c>
      <c r="AO73" s="143">
        <v>89.4</v>
      </c>
      <c r="AP73" s="143">
        <f t="shared" si="34"/>
        <v>89.40000000000002</v>
      </c>
      <c r="AQ73" s="143">
        <v>89.5</v>
      </c>
      <c r="AR73" s="143">
        <v>89.156626506024097</v>
      </c>
      <c r="AS73" s="151"/>
      <c r="AT73" s="151">
        <v>88.7</v>
      </c>
      <c r="AU73" s="104">
        <v>89.9</v>
      </c>
      <c r="AV73" s="104">
        <f t="shared" si="38"/>
        <v>89.9</v>
      </c>
      <c r="AW73" s="143">
        <v>2010</v>
      </c>
      <c r="AY73" s="145">
        <f>'Extended Productivity'!H84</f>
        <v>18540.385888464894</v>
      </c>
      <c r="AZ73" s="124">
        <f>'Extended Productivity'!I84</f>
        <v>2929.0740466009802</v>
      </c>
      <c r="BA73" s="146">
        <f t="shared" si="20"/>
        <v>93.413052992846332</v>
      </c>
      <c r="BC73" s="115">
        <f t="shared" si="47"/>
        <v>95.473546971831979</v>
      </c>
      <c r="BD73" s="150">
        <f t="shared" si="49"/>
        <v>4.5588492140571164</v>
      </c>
      <c r="BE73" s="4"/>
      <c r="BF73" s="4"/>
      <c r="BG73" s="4"/>
      <c r="BH73" s="71"/>
      <c r="BI73" s="71"/>
      <c r="BJ73" s="5"/>
      <c r="BK73" s="4"/>
      <c r="BL73" s="4"/>
      <c r="BM73" s="4"/>
      <c r="BN73" s="5"/>
      <c r="BO73" s="71"/>
      <c r="BP73" s="4"/>
      <c r="BQ73" s="5"/>
      <c r="BR73" s="68"/>
      <c r="BS73" s="5"/>
      <c r="BT73" s="5"/>
      <c r="BU73" s="5"/>
      <c r="BV73" s="5"/>
      <c r="BW73" s="5"/>
      <c r="BX73" s="5"/>
      <c r="BY73" s="5"/>
      <c r="BZ73" s="5"/>
      <c r="CA73" s="5"/>
      <c r="CB73" s="5"/>
      <c r="CC73" s="4"/>
      <c r="CD73" s="4"/>
      <c r="CE73" s="4"/>
      <c r="CF73" s="4"/>
      <c r="CG73" s="4"/>
      <c r="CH73" s="71"/>
      <c r="CI73" s="5"/>
      <c r="CJ73" s="5"/>
      <c r="CK73" s="5"/>
      <c r="CL73" s="5"/>
      <c r="CM73" s="71"/>
      <c r="CN73" s="72"/>
      <c r="CO73" s="68"/>
      <c r="CP73" s="68"/>
      <c r="CQ73" s="71"/>
      <c r="CR73" s="72"/>
      <c r="CS73" s="71"/>
      <c r="CT73" s="68"/>
      <c r="CU73" s="71"/>
      <c r="CV73" s="68"/>
      <c r="DN73">
        <v>-2.4313950851947357E-2</v>
      </c>
      <c r="DO73">
        <v>-34.9039158609203</v>
      </c>
      <c r="DP73">
        <f t="shared" si="17"/>
        <v>-2.4313950851947359</v>
      </c>
      <c r="DQ73">
        <v>-5.9371898275979398E-2</v>
      </c>
      <c r="DR73">
        <v>0</v>
      </c>
    </row>
    <row r="74" spans="1:122" customFormat="1">
      <c r="A74" s="46">
        <f t="shared" si="50"/>
        <v>1910</v>
      </c>
      <c r="B74" s="62">
        <f>'Wage incomes'!B74+Salaries!J74+Rent!J74+'Profits and self-employed'!AY74-'Profits and self-employed'!BK74+E74+F74</f>
        <v>1903.801938729096</v>
      </c>
      <c r="C74" s="66">
        <f>'Wage incomes'!B74</f>
        <v>796.93720004691875</v>
      </c>
      <c r="D74" s="66">
        <f>Salaries!J74</f>
        <v>240</v>
      </c>
      <c r="E74" s="66"/>
      <c r="F74" s="66">
        <v>13</v>
      </c>
      <c r="G74" s="66">
        <f>'Profits and self-employed'!BA74</f>
        <v>333.15255686399519</v>
      </c>
      <c r="H74" s="66">
        <f>'Profits and self-employed'!AZ74</f>
        <v>264.71218181818188</v>
      </c>
      <c r="I74" s="79">
        <f>'Profits and self-employed'!BJ74+'Profits and self-employed'!BI74</f>
        <v>17</v>
      </c>
      <c r="J74" s="66">
        <f>Rent!J74</f>
        <v>239</v>
      </c>
      <c r="K74" s="66"/>
      <c r="L74" s="67">
        <f t="shared" si="39"/>
        <v>1.1368683772161603E-13</v>
      </c>
      <c r="N74" s="51">
        <v>1.0024425989252566</v>
      </c>
      <c r="O74" s="52">
        <f t="shared" si="48"/>
        <v>0.19441192639311566</v>
      </c>
      <c r="P74" s="52">
        <f t="shared" si="16"/>
        <v>-0.19441192639311566</v>
      </c>
      <c r="Q74" s="118">
        <f t="shared" si="40"/>
        <v>92.220826915841002</v>
      </c>
      <c r="R74" s="159">
        <f t="shared" si="41"/>
        <v>4.524185993511737</v>
      </c>
      <c r="S74" s="118">
        <f t="shared" si="42"/>
        <v>164.13904751419113</v>
      </c>
      <c r="T74" s="14"/>
      <c r="U74" s="155">
        <f t="shared" si="36"/>
        <v>95.777062486879856</v>
      </c>
      <c r="V74" s="155">
        <f>'Constructed Bottom up deflator'!AE46</f>
        <v>99.664278891072641</v>
      </c>
      <c r="W74" s="156">
        <v>1.0513384319011141</v>
      </c>
      <c r="X74" s="155">
        <f t="shared" si="37"/>
        <v>99.664278891072641</v>
      </c>
      <c r="Y74" s="155">
        <v>1.1979828083386392</v>
      </c>
      <c r="Z74" s="155">
        <v>1.2459975862787616</v>
      </c>
      <c r="AA74" s="155">
        <f t="shared" si="43"/>
        <v>90.427341348975034</v>
      </c>
      <c r="AB74" s="155">
        <f t="shared" si="44"/>
        <v>93.451180666336924</v>
      </c>
      <c r="AC74" s="155">
        <f t="shared" si="45"/>
        <v>95.712969168762186</v>
      </c>
      <c r="AD74" s="155">
        <f t="shared" si="46"/>
        <v>89.892358771382689</v>
      </c>
      <c r="AE74" s="14"/>
      <c r="AF74" s="143"/>
      <c r="AG74" s="143">
        <v>1971</v>
      </c>
      <c r="AH74" s="143">
        <v>92.2</v>
      </c>
      <c r="AI74" s="158">
        <v>1873</v>
      </c>
      <c r="AJ74" s="63">
        <v>1880</v>
      </c>
      <c r="AK74" s="67">
        <v>2052</v>
      </c>
      <c r="AL74" s="104"/>
      <c r="AM74" s="143">
        <v>93.2</v>
      </c>
      <c r="AN74" s="143">
        <f t="shared" si="33"/>
        <v>92.854695482591993</v>
      </c>
      <c r="AO74" s="143">
        <v>92.2</v>
      </c>
      <c r="AP74" s="143">
        <f t="shared" si="34"/>
        <v>92.166666666666671</v>
      </c>
      <c r="AQ74" s="143">
        <v>91.7</v>
      </c>
      <c r="AR74" s="143">
        <v>91.519925857275254</v>
      </c>
      <c r="AS74" s="151"/>
      <c r="AT74" s="151">
        <v>90.2</v>
      </c>
      <c r="AU74" s="104">
        <v>93.1</v>
      </c>
      <c r="AV74" s="104">
        <f t="shared" si="38"/>
        <v>93.1</v>
      </c>
      <c r="AW74" s="143">
        <v>2047</v>
      </c>
      <c r="AY74" s="145">
        <f>'Extended Productivity'!H85</f>
        <v>19045.305903410655</v>
      </c>
      <c r="AZ74" s="124">
        <f>'Extended Productivity'!I85</f>
        <v>2925.9463998143069</v>
      </c>
      <c r="BA74" s="146">
        <f t="shared" si="20"/>
        <v>95.854557166769581</v>
      </c>
      <c r="BC74" s="115">
        <f t="shared" si="47"/>
        <v>96.209121028427958</v>
      </c>
      <c r="BD74" s="150">
        <f t="shared" si="49"/>
        <v>4.5665241663624965</v>
      </c>
      <c r="BE74" s="4"/>
      <c r="BF74" s="4"/>
      <c r="BG74" s="4"/>
      <c r="BH74" s="71"/>
      <c r="BI74" s="71"/>
      <c r="BJ74" s="5"/>
      <c r="BK74" s="4"/>
      <c r="BL74" s="4"/>
      <c r="BM74" s="4"/>
      <c r="BN74" s="5"/>
      <c r="BO74" s="71"/>
      <c r="BP74" s="4"/>
      <c r="BQ74" s="5"/>
      <c r="BR74" s="68"/>
      <c r="BS74" s="5"/>
      <c r="BT74" s="5"/>
      <c r="BU74" s="5"/>
      <c r="BV74" s="5"/>
      <c r="BW74" s="5"/>
      <c r="BX74" s="5"/>
      <c r="BY74" s="5"/>
      <c r="BZ74" s="5"/>
      <c r="CA74" s="5"/>
      <c r="CB74" s="5"/>
      <c r="CC74" s="4"/>
      <c r="CD74" s="4"/>
      <c r="CE74" s="4"/>
      <c r="CF74" s="4"/>
      <c r="CG74" s="4"/>
      <c r="CH74" s="71"/>
      <c r="CI74" s="5"/>
      <c r="CJ74" s="5"/>
      <c r="CK74" s="5"/>
      <c r="CL74" s="5"/>
      <c r="CM74" s="71"/>
      <c r="CN74" s="72"/>
      <c r="CO74" s="68"/>
      <c r="CP74" s="68"/>
      <c r="CQ74" s="71"/>
      <c r="CR74" s="72"/>
      <c r="CS74" s="71"/>
      <c r="CT74" s="68"/>
      <c r="CU74" s="71"/>
      <c r="CV74" s="68"/>
      <c r="DN74">
        <v>-8.5458493565124805E-3</v>
      </c>
      <c r="DO74">
        <v>-15.3948855326963</v>
      </c>
      <c r="DP74">
        <f t="shared" si="17"/>
        <v>-0.85458493565124805</v>
      </c>
      <c r="DQ74">
        <v>-2.3888612468947901E-2</v>
      </c>
      <c r="DR74">
        <v>0</v>
      </c>
    </row>
    <row r="75" spans="1:122" customFormat="1">
      <c r="A75" s="46">
        <f t="shared" si="50"/>
        <v>1911</v>
      </c>
      <c r="B75" s="62">
        <f>'Wage incomes'!B75+Salaries!J75+Rent!J75+'Profits and self-employed'!AY75-'Profits and self-employed'!BK75+E75+F75</f>
        <v>1985.5033775036325</v>
      </c>
      <c r="C75" s="66">
        <f>'Wage incomes'!B75</f>
        <v>825.62008053393527</v>
      </c>
      <c r="D75" s="66">
        <f>Salaries!J75</f>
        <v>249</v>
      </c>
      <c r="E75" s="66"/>
      <c r="F75" s="66">
        <v>14</v>
      </c>
      <c r="G75" s="66">
        <f>'Profits and self-employed'!BA75</f>
        <v>358</v>
      </c>
      <c r="H75" s="66">
        <f>'Profits and self-employed'!AZ75</f>
        <v>277.88329696969708</v>
      </c>
      <c r="I75" s="79">
        <f>'Profits and self-employed'!BJ75+'Profits and self-employed'!BI75</f>
        <v>18</v>
      </c>
      <c r="J75" s="66">
        <f>Rent!J75</f>
        <v>243</v>
      </c>
      <c r="K75" s="66"/>
      <c r="L75" s="67">
        <f t="shared" si="39"/>
        <v>2.2737367544323206E-13</v>
      </c>
      <c r="N75" s="51">
        <v>1.018361581920904</v>
      </c>
      <c r="O75" s="52">
        <f t="shared" si="48"/>
        <v>1.5880194050726288</v>
      </c>
      <c r="P75" s="52">
        <f t="shared" si="16"/>
        <v>-1.5880194050726288</v>
      </c>
      <c r="Q75" s="118">
        <f t="shared" si="40"/>
        <v>94.67501536128816</v>
      </c>
      <c r="R75" s="159">
        <f t="shared" si="41"/>
        <v>4.5504501360406913</v>
      </c>
      <c r="S75" s="118">
        <f t="shared" si="42"/>
        <v>168.50712972867447</v>
      </c>
      <c r="T75" s="14"/>
      <c r="U75" s="155">
        <f t="shared" si="36"/>
        <v>96.781747245733101</v>
      </c>
      <c r="V75" s="155">
        <f>'Constructed Bottom up deflator'!AE47</f>
        <v>101.58268407258679</v>
      </c>
      <c r="W75" s="156">
        <v>1.0587247091604102</v>
      </c>
      <c r="X75" s="155">
        <f t="shared" si="37"/>
        <v>101.58268407258679</v>
      </c>
      <c r="Y75" s="155">
        <v>1.2268205243840227</v>
      </c>
      <c r="Z75" s="155">
        <v>1.2472435838650402</v>
      </c>
      <c r="AA75" s="155">
        <f t="shared" si="43"/>
        <v>93.650072771290752</v>
      </c>
      <c r="AB75" s="155">
        <f t="shared" si="44"/>
        <v>95.621048849728382</v>
      </c>
      <c r="AC75" s="155">
        <f t="shared" si="45"/>
        <v>97.474093979772164</v>
      </c>
      <c r="AD75" s="155">
        <f t="shared" si="46"/>
        <v>93.656422470450494</v>
      </c>
      <c r="AE75" s="14"/>
      <c r="AF75" s="143"/>
      <c r="AG75" s="143">
        <v>2050</v>
      </c>
      <c r="AH75" s="143">
        <v>94.9</v>
      </c>
      <c r="AI75" s="158">
        <v>1951</v>
      </c>
      <c r="AJ75" s="63">
        <v>1962</v>
      </c>
      <c r="AK75" s="67">
        <v>2163</v>
      </c>
      <c r="AL75" s="104"/>
      <c r="AM75" s="143">
        <v>95.5</v>
      </c>
      <c r="AN75" s="143">
        <f t="shared" si="33"/>
        <v>95.389930110448901</v>
      </c>
      <c r="AO75" s="143">
        <v>94.9</v>
      </c>
      <c r="AP75" s="143">
        <f t="shared" si="34"/>
        <v>94.866666666666674</v>
      </c>
      <c r="AQ75" s="143">
        <v>94.9</v>
      </c>
      <c r="AR75" s="143">
        <v>94.578313253012041</v>
      </c>
      <c r="AS75" s="151"/>
      <c r="AT75" s="151">
        <v>93.8</v>
      </c>
      <c r="AU75" s="104">
        <v>95.3</v>
      </c>
      <c r="AV75" s="104">
        <f t="shared" si="38"/>
        <v>95.3</v>
      </c>
      <c r="AW75" s="143">
        <v>2124</v>
      </c>
      <c r="AY75" s="145">
        <f>'Extended Productivity'!H86</f>
        <v>19425.849999999999</v>
      </c>
      <c r="AZ75" s="124">
        <f>'Extended Productivity'!I86</f>
        <v>2925.8450044135975</v>
      </c>
      <c r="BA75" s="146">
        <f t="shared" si="20"/>
        <v>97.766438160883652</v>
      </c>
      <c r="BC75" s="115">
        <f t="shared" si="47"/>
        <v>96.837950877878697</v>
      </c>
      <c r="BD75" s="150">
        <f t="shared" si="49"/>
        <v>4.5730389719727782</v>
      </c>
      <c r="BE75" s="4"/>
      <c r="BF75" s="4"/>
      <c r="BG75" s="4"/>
      <c r="BH75" s="71"/>
      <c r="BI75" s="71"/>
      <c r="BJ75" s="5"/>
      <c r="BK75" s="4"/>
      <c r="BL75" s="4"/>
      <c r="BM75" s="4"/>
      <c r="BN75" s="5"/>
      <c r="BO75" s="71"/>
      <c r="BP75" s="4"/>
      <c r="BQ75" s="5"/>
      <c r="BR75" s="68"/>
      <c r="BS75" s="5"/>
      <c r="BT75" s="5"/>
      <c r="BU75" s="5"/>
      <c r="BV75" s="5"/>
      <c r="BW75" s="5"/>
      <c r="BX75" s="5"/>
      <c r="BY75" s="5"/>
      <c r="BZ75" s="5"/>
      <c r="CA75" s="5"/>
      <c r="CB75" s="5"/>
      <c r="CC75" s="4"/>
      <c r="CD75" s="4"/>
      <c r="CE75" s="4"/>
      <c r="CF75" s="4"/>
      <c r="CG75" s="4"/>
      <c r="CH75" s="71"/>
      <c r="CI75" s="5"/>
      <c r="CJ75" s="5"/>
      <c r="CK75" s="5"/>
      <c r="CL75" s="5"/>
      <c r="CM75" s="71"/>
      <c r="CN75" s="72"/>
      <c r="CO75" s="68"/>
      <c r="CP75" s="68"/>
      <c r="CQ75" s="71"/>
      <c r="CR75" s="72"/>
      <c r="CS75" s="71"/>
      <c r="CT75" s="68"/>
      <c r="CU75" s="71"/>
      <c r="CV75" s="68"/>
      <c r="DN75">
        <v>9.9956629438537146E-3</v>
      </c>
      <c r="DO75">
        <v>-2.9203320263112502</v>
      </c>
      <c r="DP75">
        <f t="shared" si="17"/>
        <v>0.99956629438537148</v>
      </c>
      <c r="DQ75">
        <v>-2.6912096136451E-3</v>
      </c>
      <c r="DR75">
        <v>0</v>
      </c>
    </row>
    <row r="76" spans="1:122" customFormat="1">
      <c r="A76" s="46">
        <f t="shared" si="50"/>
        <v>1912</v>
      </c>
      <c r="B76" s="62">
        <f>'Wage incomes'!B76+Salaries!J76+Rent!J76+'Profits and self-employed'!AY76-'Profits and self-employed'!BK76+E76+F76</f>
        <v>2087.9982059051877</v>
      </c>
      <c r="C76" s="66">
        <f>'Wage incomes'!B76</f>
        <v>855.25466596784952</v>
      </c>
      <c r="D76" s="66">
        <f>Salaries!J76</f>
        <v>262.96808539188345</v>
      </c>
      <c r="E76" s="66">
        <v>5</v>
      </c>
      <c r="F76" s="66">
        <v>14</v>
      </c>
      <c r="G76" s="66">
        <f>'Profits and self-employed'!BA76</f>
        <v>371</v>
      </c>
      <c r="H76" s="66">
        <f>'Profits and self-employed'!AZ76</f>
        <v>312.77545454545464</v>
      </c>
      <c r="I76" s="79">
        <f>'Profits and self-employed'!BJ76+'Profits and self-employed'!BI76</f>
        <v>21</v>
      </c>
      <c r="J76" s="66">
        <f>Rent!J76</f>
        <v>246</v>
      </c>
      <c r="K76" s="66"/>
      <c r="L76" s="67">
        <f t="shared" si="39"/>
        <v>-1.1368683772161603E-13</v>
      </c>
      <c r="N76" s="51">
        <v>1.0489776509747979</v>
      </c>
      <c r="O76" s="52">
        <f t="shared" si="48"/>
        <v>3.00640456174159</v>
      </c>
      <c r="P76" s="52">
        <f t="shared" si="16"/>
        <v>-3.00640456174159</v>
      </c>
      <c r="Q76" s="118">
        <f t="shared" si="40"/>
        <v>96.656406945001919</v>
      </c>
      <c r="R76" s="159">
        <f t="shared" si="41"/>
        <v>4.5711624936279822</v>
      </c>
      <c r="S76" s="118">
        <f t="shared" si="42"/>
        <v>172.03370542941292</v>
      </c>
      <c r="T76" s="14"/>
      <c r="U76" s="155">
        <f t="shared" si="36"/>
        <v>99.143209132154965</v>
      </c>
      <c r="V76" s="155">
        <f>'Constructed Bottom up deflator'!AE48</f>
        <v>104.28569258443989</v>
      </c>
      <c r="W76" s="156">
        <v>1.0878344378568663</v>
      </c>
      <c r="X76" s="155">
        <f t="shared" si="37"/>
        <v>104.28569258443989</v>
      </c>
      <c r="Y76" s="155">
        <v>1.3092323084603834</v>
      </c>
      <c r="Z76" s="155">
        <v>1.2846608913809914</v>
      </c>
      <c r="AA76" s="155">
        <f t="shared" si="43"/>
        <v>95.849059528326237</v>
      </c>
      <c r="AB76" s="155">
        <f t="shared" si="44"/>
        <v>97.950791151299384</v>
      </c>
      <c r="AC76" s="155">
        <f t="shared" si="45"/>
        <v>96.05346080107212</v>
      </c>
      <c r="AD76" s="155">
        <f t="shared" si="46"/>
        <v>95.622442042526401</v>
      </c>
      <c r="AE76" s="14"/>
      <c r="AF76" s="143"/>
      <c r="AG76" s="143">
        <v>2131</v>
      </c>
      <c r="AH76" s="143">
        <v>96.3</v>
      </c>
      <c r="AI76" s="158">
        <v>2055</v>
      </c>
      <c r="AJ76" s="63">
        <v>2066</v>
      </c>
      <c r="AK76" s="67">
        <v>2206</v>
      </c>
      <c r="AL76" s="104"/>
      <c r="AM76" s="143">
        <v>97.7</v>
      </c>
      <c r="AN76" s="143">
        <f t="shared" si="33"/>
        <v>97.514593869923999</v>
      </c>
      <c r="AO76" s="143">
        <v>96.3</v>
      </c>
      <c r="AP76" s="143">
        <f t="shared" si="34"/>
        <v>96.333333333333329</v>
      </c>
      <c r="AQ76" s="143">
        <v>96.1</v>
      </c>
      <c r="AR76" s="143">
        <v>95.875810936051906</v>
      </c>
      <c r="AS76" s="151"/>
      <c r="AT76" s="151">
        <v>96.4</v>
      </c>
      <c r="AU76" s="104">
        <v>94.9</v>
      </c>
      <c r="AV76" s="104">
        <f t="shared" si="38"/>
        <v>94.9</v>
      </c>
      <c r="AW76" s="143">
        <v>2103</v>
      </c>
      <c r="AY76" s="145">
        <f>'Extended Productivity'!H87</f>
        <v>19745.887110346019</v>
      </c>
      <c r="AZ76" s="124">
        <f>'Extended Productivity'!I87</f>
        <v>2909.7706892134161</v>
      </c>
      <c r="BA76" s="146">
        <f t="shared" si="20"/>
        <v>98.831152776742329</v>
      </c>
      <c r="BC76" s="115">
        <f t="shared" si="47"/>
        <v>97.799534083495814</v>
      </c>
      <c r="BD76" s="150">
        <f t="shared" si="49"/>
        <v>4.5829198130569884</v>
      </c>
      <c r="BE76" s="4"/>
      <c r="BF76" s="4"/>
      <c r="BG76" s="4"/>
      <c r="BH76" s="71"/>
      <c r="BI76" s="71"/>
      <c r="BJ76" s="5"/>
      <c r="BK76" s="4"/>
      <c r="BL76" s="4"/>
      <c r="BM76" s="4"/>
      <c r="BN76" s="5"/>
      <c r="BO76" s="71"/>
      <c r="BP76" s="4"/>
      <c r="BQ76" s="5"/>
      <c r="BR76" s="68"/>
      <c r="BS76" s="5"/>
      <c r="BT76" s="5"/>
      <c r="BU76" s="5"/>
      <c r="BV76" s="5"/>
      <c r="BW76" s="5"/>
      <c r="BX76" s="5"/>
      <c r="BY76" s="5"/>
      <c r="BZ76" s="5"/>
      <c r="CA76" s="5"/>
      <c r="CB76" s="5"/>
      <c r="CC76" s="4"/>
      <c r="CD76" s="4"/>
      <c r="CE76" s="4"/>
      <c r="CF76" s="4"/>
      <c r="CG76" s="4"/>
      <c r="CH76" s="71"/>
      <c r="CI76" s="5"/>
      <c r="CJ76" s="5"/>
      <c r="CK76" s="5"/>
      <c r="CL76" s="5"/>
      <c r="CM76" s="71"/>
      <c r="CN76" s="72"/>
      <c r="CO76" s="68"/>
      <c r="CP76" s="68"/>
      <c r="CQ76" s="71"/>
      <c r="CR76" s="72"/>
      <c r="CS76" s="71"/>
      <c r="CT76" s="68"/>
      <c r="CU76" s="71"/>
      <c r="CV76" s="68"/>
      <c r="DN76">
        <v>3.0455881047326699E-2</v>
      </c>
      <c r="DO76">
        <v>38.0537058847897</v>
      </c>
      <c r="DP76">
        <f t="shared" si="17"/>
        <v>3.0455881047326701</v>
      </c>
      <c r="DQ76">
        <v>6.1128130661815598E-2</v>
      </c>
      <c r="DR76">
        <v>0</v>
      </c>
    </row>
    <row r="77" spans="1:122" customFormat="1">
      <c r="A77" s="46">
        <f t="shared" si="50"/>
        <v>1913</v>
      </c>
      <c r="B77" s="62">
        <f>'Wage incomes'!B77+Salaries!J77+Rent!J77+'Profits and self-employed'!AY77-'Profits and self-employed'!BK77+E77+F77</f>
        <v>2174.8516024686764</v>
      </c>
      <c r="C77" s="66">
        <f>'Wage incomes'!B77</f>
        <v>899.39150828227093</v>
      </c>
      <c r="D77" s="66">
        <f>Salaries!J77</f>
        <v>278.53189418640574</v>
      </c>
      <c r="E77" s="66">
        <v>9</v>
      </c>
      <c r="F77" s="66">
        <v>15</v>
      </c>
      <c r="G77" s="66">
        <f>'Profits and self-employed'!BA77</f>
        <v>372</v>
      </c>
      <c r="H77" s="66">
        <f>'Profits and self-employed'!AZ77</f>
        <v>331.92819999999995</v>
      </c>
      <c r="I77" s="79">
        <f>'Profits and self-employed'!BJ77+'Profits and self-employed'!BI77</f>
        <v>20</v>
      </c>
      <c r="J77" s="66">
        <f>Rent!J77</f>
        <v>249</v>
      </c>
      <c r="K77" s="66"/>
      <c r="L77" s="67">
        <f t="shared" si="39"/>
        <v>-1.1368683772161603E-13</v>
      </c>
      <c r="N77" s="51">
        <v>1.0560789591745177</v>
      </c>
      <c r="O77" s="52">
        <f t="shared" si="48"/>
        <v>0.67697421323711637</v>
      </c>
      <c r="P77" s="52">
        <f t="shared" si="16"/>
        <v>-0.67697421323711637</v>
      </c>
      <c r="Q77" s="118">
        <f t="shared" si="40"/>
        <v>100</v>
      </c>
      <c r="R77" s="159">
        <f t="shared" si="41"/>
        <v>4.6051701859880918</v>
      </c>
      <c r="S77" s="118">
        <f t="shared" si="42"/>
        <v>177.98479259352266</v>
      </c>
      <c r="T77" s="14"/>
      <c r="U77" s="155">
        <f t="shared" si="36"/>
        <v>100</v>
      </c>
      <c r="V77" s="155">
        <f>'Constructed Bottom up deflator'!AE49</f>
        <v>106.39768670104391</v>
      </c>
      <c r="W77" s="156">
        <v>1.0860508677843201</v>
      </c>
      <c r="X77" s="155">
        <f t="shared" si="37"/>
        <v>106.39768670104391</v>
      </c>
      <c r="Y77" s="155">
        <v>1.3098731465947253</v>
      </c>
      <c r="Z77" s="155">
        <v>1.2795222478154673</v>
      </c>
      <c r="AA77" s="155">
        <f t="shared" si="43"/>
        <v>100</v>
      </c>
      <c r="AB77" s="155">
        <f t="shared" si="44"/>
        <v>100</v>
      </c>
      <c r="AC77" s="155">
        <f t="shared" si="45"/>
        <v>100</v>
      </c>
      <c r="AD77" s="155">
        <f t="shared" si="46"/>
        <v>100</v>
      </c>
      <c r="AE77" s="14"/>
      <c r="AF77" s="143"/>
      <c r="AG77" s="143">
        <v>2232</v>
      </c>
      <c r="AH77" s="143">
        <v>100</v>
      </c>
      <c r="AI77" s="158">
        <v>2122</v>
      </c>
      <c r="AJ77" s="63">
        <v>2133</v>
      </c>
      <c r="AK77" s="67">
        <v>2354</v>
      </c>
      <c r="AL77" s="104"/>
      <c r="AM77" s="143">
        <v>100</v>
      </c>
      <c r="AN77" s="143">
        <f t="shared" si="33"/>
        <v>100</v>
      </c>
      <c r="AO77" s="143">
        <v>100</v>
      </c>
      <c r="AP77" s="143">
        <f t="shared" si="34"/>
        <v>100</v>
      </c>
      <c r="AQ77" s="143">
        <v>100</v>
      </c>
      <c r="AR77" s="143">
        <v>100</v>
      </c>
      <c r="AS77" s="151"/>
      <c r="AT77" s="151">
        <v>100</v>
      </c>
      <c r="AU77" s="104">
        <v>100</v>
      </c>
      <c r="AV77" s="104">
        <f t="shared" si="38"/>
        <v>100</v>
      </c>
      <c r="AW77" s="143">
        <v>2229</v>
      </c>
      <c r="AY77" s="145">
        <f>'Extended Productivity'!H88</f>
        <v>19989.236486841775</v>
      </c>
      <c r="AZ77" s="124">
        <f>'Extended Productivity'!I88</f>
        <v>2908.3411456654135</v>
      </c>
      <c r="BA77" s="146">
        <f>(AY77*AZ77)/($AY$77*$AZ$77)*100</f>
        <v>100</v>
      </c>
      <c r="BC77" s="113">
        <f t="shared" si="47"/>
        <v>100</v>
      </c>
      <c r="BD77" s="150">
        <f t="shared" si="49"/>
        <v>4.6051701859880918</v>
      </c>
      <c r="BE77" s="4"/>
      <c r="BF77" s="4"/>
      <c r="BG77" s="4"/>
      <c r="BH77" s="71"/>
      <c r="BI77" s="4"/>
      <c r="BK77" s="4"/>
      <c r="BL77" s="4"/>
      <c r="BM77" s="4"/>
      <c r="BN77" s="5"/>
      <c r="BO77" s="71"/>
      <c r="BP77" s="4"/>
      <c r="BR77" s="68"/>
      <c r="BS77" s="5"/>
      <c r="BT77" s="5"/>
      <c r="BU77" s="5"/>
      <c r="BV77" s="5"/>
      <c r="BW77" s="5"/>
      <c r="BX77" s="5"/>
      <c r="BY77" s="5"/>
      <c r="BZ77" s="5"/>
      <c r="CA77" s="5"/>
      <c r="CB77" s="5"/>
      <c r="CC77" s="4"/>
      <c r="CD77" s="4"/>
      <c r="CE77" s="4"/>
      <c r="CF77" s="4"/>
      <c r="CG77" s="4"/>
      <c r="CH77" s="71"/>
      <c r="CI77" s="5"/>
      <c r="CJ77" s="5"/>
      <c r="CK77" s="5"/>
      <c r="CL77" s="5"/>
      <c r="CM77" s="71"/>
      <c r="CN77" s="72"/>
      <c r="CO77" s="68"/>
      <c r="CP77" s="68"/>
      <c r="CQ77" s="71"/>
      <c r="CR77" s="72"/>
      <c r="CS77" s="71"/>
      <c r="CT77" s="68"/>
      <c r="CU77" s="71"/>
      <c r="CV77" s="68"/>
      <c r="DN77">
        <v>-4.1307128875294197E-3</v>
      </c>
      <c r="DO77">
        <v>52.790392747425301</v>
      </c>
      <c r="DP77">
        <f t="shared" si="17"/>
        <v>-0.41307128875294197</v>
      </c>
      <c r="DQ77">
        <v>8.0992653381413093E-2</v>
      </c>
      <c r="DR77">
        <v>0</v>
      </c>
    </row>
    <row r="78" spans="1:122" customFormat="1">
      <c r="A78" s="46">
        <f t="shared" si="50"/>
        <v>1914</v>
      </c>
      <c r="B78" s="62">
        <f>'Wage incomes'!B78+Salaries!J78+Rent!J78+'Profits and self-employed'!AY78-'Profits and self-employed'!BK78+E78+F78</f>
        <v>2218.2460544278065</v>
      </c>
      <c r="C78" s="66">
        <f>'Wage incomes'!B78</f>
        <v>986.24605442780671</v>
      </c>
      <c r="D78" s="66">
        <f>Salaries!J78</f>
        <v>296</v>
      </c>
      <c r="E78" s="66">
        <v>9</v>
      </c>
      <c r="F78" s="66">
        <v>15</v>
      </c>
      <c r="G78" s="266">
        <f>'Profits and self-employed'!AZ78</f>
        <v>689</v>
      </c>
      <c r="H78" s="266"/>
      <c r="I78" s="79">
        <f>'Profits and self-employed'!BJ78+'Profits and self-employed'!BI78</f>
        <v>21</v>
      </c>
      <c r="J78" s="66">
        <f>Rent!J78</f>
        <v>252</v>
      </c>
      <c r="K78" s="66">
        <f>'Profits and self-employed'!BK78</f>
        <v>50</v>
      </c>
      <c r="L78" s="67">
        <f t="shared" ref="L78:L84" si="51">B78-C78-D78-E78-F78-G78-H78-I78-J78+K78</f>
        <v>-2.2737367544323206E-13</v>
      </c>
      <c r="N78" s="51">
        <v>1.0479821392516857</v>
      </c>
      <c r="O78" s="52">
        <f t="shared" si="48"/>
        <v>-0.76668698419679515</v>
      </c>
      <c r="P78" s="52">
        <f t="shared" ref="P78:P84" si="52">-O78</f>
        <v>0.76668698419679515</v>
      </c>
      <c r="Q78" s="118">
        <f t="shared" si="40"/>
        <v>102.78330960889893</v>
      </c>
      <c r="R78" s="159">
        <f t="shared" si="41"/>
        <v>4.6326229819495079</v>
      </c>
      <c r="S78" s="118">
        <f t="shared" si="42"/>
        <v>182.93866042815699</v>
      </c>
      <c r="T78" s="14"/>
      <c r="U78" s="155">
        <f t="shared" si="36"/>
        <v>100.69555342631038</v>
      </c>
      <c r="V78" s="155"/>
      <c r="W78" s="156">
        <v>1.076869192937834</v>
      </c>
      <c r="X78" s="155">
        <f t="shared" si="37"/>
        <v>0</v>
      </c>
      <c r="Y78" s="155">
        <v>1.3146153487888546</v>
      </c>
      <c r="Z78" s="155">
        <v>1.2756836810720209</v>
      </c>
      <c r="AA78" s="155">
        <f t="shared" si="43"/>
        <v>102.8649224260611</v>
      </c>
      <c r="AB78" s="155"/>
      <c r="AC78" s="155">
        <f t="shared" si="45"/>
        <v>101.62735652330043</v>
      </c>
      <c r="AD78" s="155">
        <f t="shared" si="46"/>
        <v>102.3021899219667</v>
      </c>
      <c r="AE78" s="14"/>
      <c r="AF78" s="143"/>
      <c r="AG78" s="143">
        <v>2270</v>
      </c>
      <c r="AH78" s="143">
        <v>101</v>
      </c>
      <c r="AI78" s="67">
        <v>2172</v>
      </c>
      <c r="AJ78" s="63">
        <v>2172</v>
      </c>
      <c r="AK78" s="67">
        <v>2383</v>
      </c>
      <c r="AL78" s="104"/>
      <c r="AM78" s="143">
        <v>100.9</v>
      </c>
      <c r="AN78" s="143">
        <f t="shared" si="33"/>
        <v>102.61514767017172</v>
      </c>
      <c r="AO78" s="143">
        <v>101</v>
      </c>
      <c r="AP78" s="143">
        <f t="shared" si="34"/>
        <v>100.95</v>
      </c>
      <c r="AQ78" s="143">
        <v>102.3</v>
      </c>
      <c r="AR78" s="67"/>
      <c r="AS78" s="151"/>
      <c r="AT78" s="151"/>
      <c r="AU78" s="104">
        <v>101</v>
      </c>
      <c r="AV78" s="104">
        <f t="shared" si="38"/>
        <v>101</v>
      </c>
      <c r="AW78" s="104"/>
      <c r="AY78" s="122"/>
      <c r="AZ78" s="122"/>
      <c r="BA78" s="122"/>
      <c r="BC78" s="113"/>
      <c r="BD78" s="113"/>
      <c r="BE78" s="68"/>
      <c r="BF78" s="4"/>
      <c r="BG78" s="4"/>
      <c r="BI78" s="68"/>
      <c r="BK78" s="68"/>
      <c r="BL78" s="68"/>
      <c r="BM78" s="68"/>
      <c r="BO78" s="68"/>
      <c r="BP78" s="68"/>
      <c r="CD78" s="68"/>
      <c r="CE78" s="68"/>
      <c r="CF78" s="68"/>
      <c r="CG78" s="68"/>
      <c r="CH78" s="68"/>
      <c r="CM78" s="68"/>
      <c r="CN78" s="68"/>
      <c r="CO78" s="68"/>
      <c r="CP78" s="68"/>
      <c r="CQ78" s="68"/>
      <c r="CU78" s="68"/>
      <c r="CV78" s="68"/>
      <c r="DO78">
        <v>-44.527643950434801</v>
      </c>
      <c r="DP78">
        <f t="shared" si="17"/>
        <v>0</v>
      </c>
      <c r="DQ78">
        <v>-7.1780387697170697E-2</v>
      </c>
      <c r="DR78">
        <v>0</v>
      </c>
    </row>
    <row r="79" spans="1:122" customFormat="1">
      <c r="A79" s="46">
        <f t="shared" si="50"/>
        <v>1915</v>
      </c>
      <c r="B79" s="62">
        <f>'Wage incomes'!B79+Salaries!J79+Rent!J79+'Profits and self-employed'!AY79-'Profits and self-employed'!BK79+E79+F79</f>
        <v>2577.0214748956641</v>
      </c>
      <c r="C79" s="66">
        <f>'Wage incomes'!B79</f>
        <v>1280.0214748956639</v>
      </c>
      <c r="D79" s="66">
        <f>Salaries!J79</f>
        <v>310</v>
      </c>
      <c r="E79" s="66">
        <v>10</v>
      </c>
      <c r="F79" s="66">
        <v>16</v>
      </c>
      <c r="G79" s="266">
        <f>'Profits and self-employed'!AZ79</f>
        <v>876</v>
      </c>
      <c r="H79" s="266"/>
      <c r="I79" s="79">
        <f>'Profits and self-employed'!BJ79+'Profits and self-employed'!BI79</f>
        <v>26</v>
      </c>
      <c r="J79" s="66">
        <f>Rent!J79</f>
        <v>259</v>
      </c>
      <c r="K79" s="66">
        <f>'Profits and self-employed'!BK79</f>
        <v>200</v>
      </c>
      <c r="L79" s="67">
        <f t="shared" si="51"/>
        <v>2.2737367544323206E-13</v>
      </c>
      <c r="N79" s="51">
        <v>1.1861576666044562</v>
      </c>
      <c r="O79" s="52">
        <f t="shared" si="48"/>
        <v>13.184912430991915</v>
      </c>
      <c r="P79" s="52">
        <f t="shared" si="52"/>
        <v>-13.184912430991915</v>
      </c>
      <c r="Q79" s="118">
        <f t="shared" si="40"/>
        <v>105.49755110234376</v>
      </c>
      <c r="R79" s="159">
        <f t="shared" si="41"/>
        <v>4.6586877403466529</v>
      </c>
      <c r="S79" s="118">
        <f t="shared" si="42"/>
        <v>187.76959752075214</v>
      </c>
      <c r="T79" s="14"/>
      <c r="U79" s="155">
        <f t="shared" si="36"/>
        <v>111.74024028463579</v>
      </c>
      <c r="V79" s="155"/>
      <c r="W79" s="156">
        <v>1.2120828726827859</v>
      </c>
      <c r="X79" s="155">
        <f t="shared" si="37"/>
        <v>0</v>
      </c>
      <c r="Y79" s="155">
        <v>1.6446469879749042</v>
      </c>
      <c r="Z79" s="155">
        <v>1.4351441412060235</v>
      </c>
      <c r="AA79" s="155">
        <f t="shared" si="43"/>
        <v>106.17108637020071</v>
      </c>
      <c r="AB79" s="155"/>
      <c r="AC79" s="155">
        <f t="shared" si="45"/>
        <v>94.372389957276752</v>
      </c>
      <c r="AD79" s="155">
        <f t="shared" si="46"/>
        <v>105.64300057657431</v>
      </c>
      <c r="AE79" s="14"/>
      <c r="AF79" s="143"/>
      <c r="AG79" s="143">
        <v>2721</v>
      </c>
      <c r="AH79" s="143">
        <v>109.1</v>
      </c>
      <c r="AI79" s="67">
        <v>2517</v>
      </c>
      <c r="AJ79" s="63">
        <v>2517</v>
      </c>
      <c r="AK79" s="67">
        <v>2975</v>
      </c>
      <c r="AL79" s="104"/>
      <c r="AM79" s="143">
        <v>106</v>
      </c>
      <c r="AN79" s="143">
        <f t="shared" si="33"/>
        <v>105.06216110846265</v>
      </c>
      <c r="AO79" s="143">
        <v>109.1</v>
      </c>
      <c r="AP79" s="143">
        <f t="shared" si="34"/>
        <v>109.05</v>
      </c>
      <c r="AQ79" s="143">
        <v>108.8</v>
      </c>
      <c r="AR79" s="67"/>
      <c r="AS79" s="151"/>
      <c r="AT79" s="151"/>
      <c r="AU79" s="104">
        <v>112.1</v>
      </c>
      <c r="AV79" s="104">
        <f t="shared" si="38"/>
        <v>112.1</v>
      </c>
      <c r="AW79" s="104"/>
      <c r="AY79" s="122"/>
      <c r="AZ79" s="122"/>
      <c r="BA79" s="122"/>
      <c r="BC79" s="113"/>
      <c r="BD79" s="113"/>
      <c r="BE79" s="68"/>
      <c r="BF79" s="4"/>
      <c r="BG79" s="4"/>
      <c r="BI79" s="68"/>
      <c r="BK79" s="68"/>
      <c r="BL79" s="68"/>
      <c r="BM79" s="68"/>
      <c r="BO79" s="68"/>
      <c r="BP79" s="68"/>
      <c r="CD79" s="68"/>
      <c r="CE79" s="68"/>
      <c r="CF79" s="68"/>
      <c r="CG79" s="68"/>
      <c r="CH79" s="68"/>
      <c r="CM79" s="68"/>
      <c r="CN79" s="68"/>
      <c r="CO79" s="68"/>
      <c r="CP79" s="68"/>
      <c r="CQ79" s="68"/>
      <c r="CU79" s="68"/>
      <c r="CV79" s="68"/>
    </row>
    <row r="80" spans="1:122" customFormat="1">
      <c r="A80" s="46">
        <f t="shared" si="50"/>
        <v>1916</v>
      </c>
      <c r="B80" s="62">
        <f>'Wage incomes'!B80+Salaries!J80+Rent!J80+'Profits and self-employed'!AY80-'Profits and self-employed'!BK80+E80+F80</f>
        <v>3057.8289781538274</v>
      </c>
      <c r="C80" s="66">
        <f>'Wage incomes'!B80</f>
        <v>1531.8289781538274</v>
      </c>
      <c r="D80" s="66">
        <f>Salaries!J80</f>
        <v>370</v>
      </c>
      <c r="E80" s="66">
        <v>10</v>
      </c>
      <c r="F80" s="66">
        <v>18</v>
      </c>
      <c r="G80" s="266">
        <f>'Profits and self-employed'!AZ80</f>
        <v>1175</v>
      </c>
      <c r="H80" s="266"/>
      <c r="I80" s="79">
        <f>'Profits and self-employed'!BJ80+'Profits and self-employed'!BI80</f>
        <v>31</v>
      </c>
      <c r="J80" s="66">
        <f>Rent!J80</f>
        <v>272</v>
      </c>
      <c r="K80" s="66">
        <f>'Profits and self-employed'!BK80</f>
        <v>350</v>
      </c>
      <c r="L80" s="67">
        <f t="shared" si="51"/>
        <v>0</v>
      </c>
      <c r="N80" s="51">
        <v>1.3645515886582305</v>
      </c>
      <c r="O80" s="52">
        <f t="shared" si="48"/>
        <v>15.039646673991669</v>
      </c>
      <c r="P80" s="52">
        <f t="shared" si="52"/>
        <v>-15.039646673991669</v>
      </c>
      <c r="Q80" s="118">
        <f t="shared" si="40"/>
        <v>108.81530752271185</v>
      </c>
      <c r="R80" s="159">
        <f t="shared" si="41"/>
        <v>4.689652018667922</v>
      </c>
      <c r="S80" s="118">
        <f t="shared" si="42"/>
        <v>193.67469940430254</v>
      </c>
      <c r="T80" s="14"/>
      <c r="U80" s="155">
        <f t="shared" si="36"/>
        <v>127.41694392207916</v>
      </c>
      <c r="V80" s="155"/>
      <c r="W80" s="156">
        <v>1.3865541509899366</v>
      </c>
      <c r="X80" s="155">
        <f t="shared" si="37"/>
        <v>0</v>
      </c>
      <c r="Y80" s="155">
        <v>2.086056294909564</v>
      </c>
      <c r="Z80" s="155">
        <v>1.694905230764314</v>
      </c>
      <c r="AA80" s="155">
        <f t="shared" si="43"/>
        <v>110.12778255933038</v>
      </c>
      <c r="AB80" s="155"/>
      <c r="AC80" s="155">
        <f t="shared" si="45"/>
        <v>88.284970804533671</v>
      </c>
      <c r="AD80" s="155">
        <f t="shared" si="46"/>
        <v>106.14168670238439</v>
      </c>
      <c r="AE80" s="14"/>
      <c r="AF80" s="143"/>
      <c r="AG80" s="143">
        <v>3171</v>
      </c>
      <c r="AH80" s="143">
        <v>111.5</v>
      </c>
      <c r="AI80" s="67">
        <v>2986</v>
      </c>
      <c r="AJ80" s="63">
        <v>2986</v>
      </c>
      <c r="AK80" s="67">
        <v>3449</v>
      </c>
      <c r="AL80" s="104"/>
      <c r="AM80" s="143">
        <v>110.1</v>
      </c>
      <c r="AN80" s="143">
        <f t="shared" si="33"/>
        <v>108.34412800935628</v>
      </c>
      <c r="AO80" s="143">
        <v>111.5</v>
      </c>
      <c r="AP80" s="143">
        <f t="shared" si="34"/>
        <v>111.44999999999999</v>
      </c>
      <c r="AQ80" s="143">
        <v>110.9</v>
      </c>
      <c r="AR80" s="67"/>
      <c r="AS80" s="151"/>
      <c r="AT80" s="151"/>
      <c r="AU80" s="104">
        <v>112.8</v>
      </c>
      <c r="AV80" s="104">
        <f t="shared" si="38"/>
        <v>112.8</v>
      </c>
      <c r="AW80" s="104"/>
      <c r="AY80" s="122"/>
      <c r="AZ80" s="122"/>
      <c r="BA80" s="122"/>
      <c r="BC80" s="113"/>
      <c r="BD80" s="113"/>
      <c r="BE80" s="68"/>
      <c r="BF80" s="4"/>
      <c r="BG80" s="4"/>
      <c r="BI80" s="68"/>
      <c r="BK80" s="68"/>
      <c r="BL80" s="68"/>
      <c r="BM80" s="68"/>
      <c r="BO80" s="68"/>
      <c r="BP80" s="68"/>
      <c r="BY80" s="68"/>
      <c r="BZ80" s="68"/>
      <c r="CA80" s="68"/>
      <c r="CB80" s="68"/>
      <c r="CC80" s="68"/>
      <c r="CD80" s="68"/>
      <c r="CE80" s="68"/>
      <c r="CF80" s="68"/>
      <c r="CG80" s="68"/>
      <c r="CH80" s="68"/>
      <c r="CM80" s="68"/>
      <c r="CN80" s="68"/>
      <c r="CO80" s="68"/>
      <c r="CP80" s="68"/>
      <c r="CQ80" s="68"/>
      <c r="CU80" s="68"/>
      <c r="CV80" s="68"/>
    </row>
    <row r="81" spans="1:114" customFormat="1">
      <c r="A81" s="46">
        <f t="shared" si="50"/>
        <v>1917</v>
      </c>
      <c r="B81" s="62">
        <f>'Wage incomes'!B81+Salaries!J81+Rent!J81+'Profits and self-employed'!AY81-'Profits and self-employed'!BK81+E81+F81</f>
        <v>3857.9840881580367</v>
      </c>
      <c r="C81" s="66">
        <f>'Wage incomes'!B81</f>
        <v>1982.9840881580369</v>
      </c>
      <c r="D81" s="66">
        <f>Salaries!J81</f>
        <v>420</v>
      </c>
      <c r="E81" s="66">
        <v>11</v>
      </c>
      <c r="F81" s="66">
        <v>19</v>
      </c>
      <c r="G81" s="266">
        <f>'Profits and self-employed'!AZ81</f>
        <v>1348</v>
      </c>
      <c r="H81" s="266"/>
      <c r="I81" s="79">
        <f>'Profits and self-employed'!BJ81+'Profits and self-employed'!BI81</f>
        <v>49</v>
      </c>
      <c r="J81" s="66">
        <f>Rent!J81</f>
        <v>278</v>
      </c>
      <c r="K81" s="66">
        <f>'Profits and self-employed'!BK81</f>
        <v>250</v>
      </c>
      <c r="L81" s="67">
        <f t="shared" si="51"/>
        <v>-2.2737367544323206E-13</v>
      </c>
      <c r="N81" s="51">
        <v>1.7172550978805186</v>
      </c>
      <c r="O81" s="52">
        <f t="shared" si="48"/>
        <v>25.847576020859933</v>
      </c>
      <c r="P81" s="52">
        <f t="shared" si="52"/>
        <v>-25.847576020859933</v>
      </c>
      <c r="Q81" s="118">
        <f t="shared" si="40"/>
        <v>109.09186815074327</v>
      </c>
      <c r="R81" s="159">
        <f t="shared" si="41"/>
        <v>4.69219035432089</v>
      </c>
      <c r="S81" s="118">
        <f t="shared" si="42"/>
        <v>194.16693526449961</v>
      </c>
      <c r="T81" s="14"/>
      <c r="U81" s="155">
        <f t="shared" si="36"/>
        <v>161.17084826762246</v>
      </c>
      <c r="V81" s="155"/>
      <c r="W81" s="156">
        <v>1.7339654394662001</v>
      </c>
      <c r="X81" s="155">
        <f t="shared" si="37"/>
        <v>0</v>
      </c>
      <c r="Y81" s="155">
        <v>2.6893413145789733</v>
      </c>
      <c r="Z81" s="155">
        <v>2.1220213489169208</v>
      </c>
      <c r="AA81" s="155">
        <f t="shared" si="43"/>
        <v>111.1067727422125</v>
      </c>
      <c r="AB81" s="155"/>
      <c r="AC81" s="155">
        <f t="shared" si="45"/>
        <v>86.400074780731828</v>
      </c>
      <c r="AD81" s="155">
        <f t="shared" si="46"/>
        <v>106.96184756828087</v>
      </c>
      <c r="AE81" s="14"/>
      <c r="AF81" s="143"/>
      <c r="AG81" s="143">
        <v>4047</v>
      </c>
      <c r="AH81" s="143">
        <v>112.5</v>
      </c>
      <c r="AI81" s="67">
        <v>3765</v>
      </c>
      <c r="AJ81" s="63">
        <v>3765</v>
      </c>
      <c r="AK81" s="67">
        <v>4399</v>
      </c>
      <c r="AL81" s="104"/>
      <c r="AM81" s="143">
        <v>109.9</v>
      </c>
      <c r="AN81" s="143">
        <f t="shared" si="33"/>
        <v>108.55146794492292</v>
      </c>
      <c r="AO81" s="143">
        <v>112.5</v>
      </c>
      <c r="AP81" s="143">
        <f t="shared" si="34"/>
        <v>112.45</v>
      </c>
      <c r="AQ81" s="143">
        <v>111.7</v>
      </c>
      <c r="AR81" s="67"/>
      <c r="AS81" s="151"/>
      <c r="AT81" s="151"/>
      <c r="AU81" s="104">
        <v>115</v>
      </c>
      <c r="AV81" s="104">
        <f t="shared" si="38"/>
        <v>115</v>
      </c>
      <c r="AW81" s="104"/>
      <c r="AY81" s="122"/>
      <c r="AZ81" s="122"/>
      <c r="BA81" s="122"/>
      <c r="BC81" s="113"/>
      <c r="BD81" s="113"/>
      <c r="BE81" s="68"/>
      <c r="BF81" s="4"/>
      <c r="BG81" s="4"/>
      <c r="BI81" s="68"/>
      <c r="BK81" s="68"/>
      <c r="BL81" s="68"/>
      <c r="BM81" s="68"/>
      <c r="BO81" s="68"/>
      <c r="BP81" s="68"/>
      <c r="CD81" s="68"/>
      <c r="CE81" s="68"/>
      <c r="CF81" s="68"/>
      <c r="CG81" s="68"/>
      <c r="CH81" s="68"/>
      <c r="CM81" s="68"/>
      <c r="CN81" s="68"/>
      <c r="CO81" s="68"/>
      <c r="CP81" s="68"/>
      <c r="CQ81" s="68"/>
      <c r="CU81" s="68"/>
      <c r="CV81" s="68"/>
    </row>
    <row r="82" spans="1:114" customFormat="1">
      <c r="A82" s="46">
        <f t="shared" si="50"/>
        <v>1918</v>
      </c>
      <c r="B82" s="62">
        <f>'Wage incomes'!B82+Salaries!J82+Rent!J82+'Profits and self-employed'!AY82-'Profits and self-employed'!BK82+E82+F82</f>
        <v>4730.6151360695167</v>
      </c>
      <c r="C82" s="66">
        <f>'Wage incomes'!B82</f>
        <v>2465.6151360695167</v>
      </c>
      <c r="D82" s="66">
        <f>Salaries!J82</f>
        <v>500</v>
      </c>
      <c r="E82" s="66">
        <v>11</v>
      </c>
      <c r="F82" s="66">
        <v>20</v>
      </c>
      <c r="G82" s="266">
        <f>'Profits and self-employed'!AZ82</f>
        <v>1482</v>
      </c>
      <c r="H82" s="266"/>
      <c r="I82" s="79">
        <f>'Profits and self-employed'!BJ82+'Profits and self-employed'!BI82</f>
        <v>71</v>
      </c>
      <c r="J82" s="66">
        <f>Rent!J82</f>
        <v>281</v>
      </c>
      <c r="K82" s="66">
        <f>'Profits and self-employed'!BK82</f>
        <v>100</v>
      </c>
      <c r="L82" s="67">
        <f t="shared" si="51"/>
        <v>0</v>
      </c>
      <c r="N82" s="51">
        <v>2.0281415355222001</v>
      </c>
      <c r="O82" s="52">
        <f t="shared" si="48"/>
        <v>18.103684072645109</v>
      </c>
      <c r="P82" s="52">
        <f t="shared" si="52"/>
        <v>-18.103684072645109</v>
      </c>
      <c r="Q82" s="118">
        <f t="shared" si="40"/>
        <v>113.26249358745268</v>
      </c>
      <c r="R82" s="159">
        <f t="shared" si="41"/>
        <v>4.7297080769314919</v>
      </c>
      <c r="S82" s="118">
        <f t="shared" si="42"/>
        <v>201.59001429787958</v>
      </c>
      <c r="T82" s="14"/>
      <c r="U82" s="155">
        <f t="shared" si="36"/>
        <v>191.12459946553187</v>
      </c>
      <c r="V82" s="155"/>
      <c r="W82" s="156">
        <v>2.0378424055943172</v>
      </c>
      <c r="X82" s="155">
        <f t="shared" si="37"/>
        <v>0</v>
      </c>
      <c r="Y82" s="155">
        <v>2.9602876777787048</v>
      </c>
      <c r="Z82" s="155">
        <v>2.5888660456786434</v>
      </c>
      <c r="AA82" s="155">
        <f t="shared" si="43"/>
        <v>115.92245227016519</v>
      </c>
      <c r="AB82" s="155"/>
      <c r="AC82" s="155">
        <f t="shared" si="45"/>
        <v>96.246137480869763</v>
      </c>
      <c r="AD82" s="155">
        <f t="shared" si="46"/>
        <v>107.50440260646576</v>
      </c>
      <c r="AE82" s="14"/>
      <c r="AF82" s="143"/>
      <c r="AG82" s="143">
        <v>4829</v>
      </c>
      <c r="AH82" s="143">
        <v>113.2</v>
      </c>
      <c r="AI82" s="67">
        <v>4615</v>
      </c>
      <c r="AJ82" s="63">
        <v>4615</v>
      </c>
      <c r="AK82" s="67">
        <v>5225</v>
      </c>
      <c r="AL82" s="104"/>
      <c r="AM82" s="143">
        <v>113.3</v>
      </c>
      <c r="AN82" s="143">
        <f t="shared" si="33"/>
        <v>112.6623953388865</v>
      </c>
      <c r="AO82" s="143">
        <v>113.2</v>
      </c>
      <c r="AP82" s="143">
        <f t="shared" si="34"/>
        <v>113.19999999999999</v>
      </c>
      <c r="AQ82" s="143">
        <v>114.1</v>
      </c>
      <c r="AR82" s="67"/>
      <c r="AS82" s="151"/>
      <c r="AT82" s="151"/>
      <c r="AU82" s="104">
        <v>113.1</v>
      </c>
      <c r="AV82" s="104">
        <f t="shared" si="38"/>
        <v>113.1</v>
      </c>
      <c r="AW82" s="104"/>
      <c r="AY82" s="122"/>
      <c r="AZ82" s="122"/>
      <c r="BA82" s="122"/>
      <c r="BC82" s="113"/>
      <c r="BD82" s="113"/>
      <c r="BE82" s="68"/>
      <c r="BF82" s="4"/>
      <c r="BG82" s="4"/>
      <c r="BI82" s="68"/>
      <c r="BK82" s="68"/>
      <c r="BL82" s="68"/>
      <c r="BM82" s="68"/>
      <c r="BO82" s="68"/>
      <c r="BP82" s="68"/>
      <c r="CD82" s="68"/>
      <c r="CE82" s="68"/>
      <c r="CF82" s="68"/>
      <c r="CG82" s="68"/>
      <c r="CH82" s="68"/>
      <c r="CM82" s="68"/>
      <c r="CN82" s="68"/>
      <c r="CO82" s="68"/>
      <c r="CP82" s="68"/>
      <c r="CQ82" s="68"/>
      <c r="CU82" s="68"/>
      <c r="CV82" s="68"/>
    </row>
    <row r="83" spans="1:114" customFormat="1">
      <c r="A83" s="46">
        <f t="shared" si="50"/>
        <v>1919</v>
      </c>
      <c r="B83" s="62">
        <f>'Wage incomes'!B83+Salaries!J83+Rent!J83+'Profits and self-employed'!AY83-'Profits and self-employed'!BK83+E83+F83</f>
        <v>4975.0910739767878</v>
      </c>
      <c r="C83" s="66">
        <f>'Wage incomes'!B83</f>
        <v>2497.0910739767874</v>
      </c>
      <c r="D83" s="66">
        <f>Salaries!J83</f>
        <v>660</v>
      </c>
      <c r="E83" s="66">
        <v>11</v>
      </c>
      <c r="F83" s="66">
        <v>25</v>
      </c>
      <c r="G83" s="266">
        <f>'Profits and self-employed'!AZ83</f>
        <v>1662</v>
      </c>
      <c r="H83" s="266"/>
      <c r="I83" s="79">
        <f>'Profits and self-employed'!BJ83+'Profits and self-employed'!BI83</f>
        <v>36</v>
      </c>
      <c r="J83" s="66">
        <f>Rent!J83</f>
        <v>284</v>
      </c>
      <c r="K83" s="66">
        <f>'Profits and self-employed'!BK83</f>
        <v>200</v>
      </c>
      <c r="L83" s="67">
        <f t="shared" si="51"/>
        <v>4.5474735088646412E-13</v>
      </c>
      <c r="N83" s="51">
        <v>2.3801082881056788</v>
      </c>
      <c r="O83" s="52">
        <f t="shared" si="48"/>
        <v>17.354151395201086</v>
      </c>
      <c r="P83" s="52">
        <f t="shared" si="52"/>
        <v>-17.354151395201086</v>
      </c>
      <c r="Q83" s="118">
        <f t="shared" si="40"/>
        <v>101.50117734544847</v>
      </c>
      <c r="R83" s="159">
        <f t="shared" si="41"/>
        <v>4.6200703978771154</v>
      </c>
      <c r="S83" s="118">
        <f t="shared" si="42"/>
        <v>180.65665997828006</v>
      </c>
      <c r="T83" s="14"/>
      <c r="U83" s="155">
        <f t="shared" si="36"/>
        <v>224.9024016823499</v>
      </c>
      <c r="V83" s="155"/>
      <c r="W83" s="156">
        <v>2.389396342000472</v>
      </c>
      <c r="X83" s="155">
        <f t="shared" si="37"/>
        <v>0</v>
      </c>
      <c r="Y83" s="155">
        <v>3.1599728404396221</v>
      </c>
      <c r="Z83" s="155">
        <v>2.8503415162921866</v>
      </c>
      <c r="AA83" s="155">
        <f t="shared" si="43"/>
        <v>103.9760653530261</v>
      </c>
      <c r="AB83" s="155"/>
      <c r="AC83" s="155">
        <f t="shared" si="45"/>
        <v>94.823786894434164</v>
      </c>
      <c r="AD83" s="155">
        <f t="shared" si="46"/>
        <v>102.68862756451226</v>
      </c>
      <c r="AE83" s="14"/>
      <c r="AF83" s="143"/>
      <c r="AG83" s="143">
        <v>5065</v>
      </c>
      <c r="AH83" s="143">
        <v>100.9</v>
      </c>
      <c r="AI83" s="67">
        <v>4858</v>
      </c>
      <c r="AJ83" s="63">
        <v>4858</v>
      </c>
      <c r="AK83" s="67">
        <v>5546</v>
      </c>
      <c r="AL83" s="104"/>
      <c r="AM83" s="143">
        <v>101.1</v>
      </c>
      <c r="AN83" s="143">
        <f t="shared" si="33"/>
        <v>101.05698297928613</v>
      </c>
      <c r="AO83" s="143">
        <v>100.9</v>
      </c>
      <c r="AP83" s="143">
        <f t="shared" si="34"/>
        <v>100.85</v>
      </c>
      <c r="AQ83" s="143">
        <v>102.8</v>
      </c>
      <c r="AR83" s="67"/>
      <c r="AS83" s="151"/>
      <c r="AT83" s="151"/>
      <c r="AU83" s="104">
        <v>100.6</v>
      </c>
      <c r="AV83" s="104">
        <f t="shared" si="38"/>
        <v>100.6</v>
      </c>
      <c r="AW83" s="104"/>
      <c r="AY83" s="122"/>
      <c r="AZ83" s="122"/>
      <c r="BA83" s="122"/>
      <c r="BC83" s="113"/>
      <c r="BD83" s="113"/>
      <c r="BE83" s="68"/>
      <c r="BF83" s="4"/>
      <c r="BG83" s="4"/>
      <c r="BI83" s="68"/>
      <c r="BK83" s="68"/>
      <c r="BL83" s="68"/>
      <c r="BM83" s="68"/>
      <c r="BO83" s="68"/>
      <c r="BP83" s="68"/>
      <c r="CD83" s="68"/>
      <c r="CE83" s="68"/>
      <c r="CF83" s="68"/>
      <c r="CG83" s="68"/>
      <c r="CH83" s="68"/>
      <c r="CM83" s="68"/>
      <c r="CN83" s="68"/>
      <c r="CO83" s="68"/>
      <c r="CP83" s="68"/>
      <c r="CQ83" s="68"/>
      <c r="CU83" s="68"/>
      <c r="CV83" s="68"/>
    </row>
    <row r="84" spans="1:114" customFormat="1">
      <c r="A84" s="46">
        <f t="shared" si="50"/>
        <v>1920</v>
      </c>
      <c r="B84" s="62">
        <f>'Wage incomes'!B84+Salaries!J84+Rent!J84+'Profits and self-employed'!AY84-'Profits and self-employed'!BK84+E84+F84</f>
        <v>5512.8985772349506</v>
      </c>
      <c r="C84" s="66">
        <f>'Wage incomes'!B84</f>
        <v>2748.8985772349506</v>
      </c>
      <c r="D84" s="66">
        <f>Salaries!J84</f>
        <v>850</v>
      </c>
      <c r="E84" s="66">
        <v>14</v>
      </c>
      <c r="F84" s="66">
        <v>41</v>
      </c>
      <c r="G84" s="266">
        <f>'Profits and self-employed'!AZ84</f>
        <v>1380</v>
      </c>
      <c r="H84" s="266"/>
      <c r="I84" s="79">
        <f>'Profits and self-employed'!BJ84+'Profits and self-employed'!BI84</f>
        <v>20</v>
      </c>
      <c r="J84" s="66">
        <f>Rent!J84</f>
        <v>259</v>
      </c>
      <c r="K84" s="66">
        <f>'Profits and self-employed'!BK84</f>
        <v>-200</v>
      </c>
      <c r="L84" s="67">
        <f t="shared" si="51"/>
        <v>0</v>
      </c>
      <c r="N84" s="51">
        <v>2.859430679432911</v>
      </c>
      <c r="O84" s="52">
        <f t="shared" si="48"/>
        <v>20.138679980343397</v>
      </c>
      <c r="P84" s="52">
        <f t="shared" si="52"/>
        <v>-20.138679980343397</v>
      </c>
      <c r="Q84" s="118">
        <f t="shared" si="40"/>
        <v>93.619688398174603</v>
      </c>
      <c r="R84" s="159">
        <f>100*Q84/Q83-100</f>
        <v>-7.764923672215204</v>
      </c>
      <c r="S84" s="118">
        <f t="shared" si="42"/>
        <v>166.62880822219327</v>
      </c>
      <c r="T84" s="14"/>
      <c r="U84" s="155">
        <f t="shared" si="36"/>
        <v>266.50144427808783</v>
      </c>
      <c r="V84" s="155"/>
      <c r="W84" s="156">
        <v>2.7956205913317493</v>
      </c>
      <c r="X84" s="155">
        <f t="shared" si="37"/>
        <v>0</v>
      </c>
      <c r="Y84" s="155">
        <v>3.8155502518713278</v>
      </c>
      <c r="Z84" s="155">
        <v>3.2892941098011828</v>
      </c>
      <c r="AA84" s="155">
        <f t="shared" si="43"/>
        <v>98.474165710289981</v>
      </c>
      <c r="AB84" s="155"/>
      <c r="AC84" s="155">
        <f t="shared" si="45"/>
        <v>87.020672440941766</v>
      </c>
      <c r="AD84" s="155">
        <f t="shared" si="46"/>
        <v>98.604221376752207</v>
      </c>
      <c r="AE84" s="14"/>
      <c r="AF84" s="143"/>
      <c r="AG84" s="143">
        <v>5639</v>
      </c>
      <c r="AH84" s="143">
        <v>94.8</v>
      </c>
      <c r="AI84" s="67">
        <v>5384</v>
      </c>
      <c r="AJ84" s="63">
        <v>5384</v>
      </c>
      <c r="AK84" s="67">
        <v>5970</v>
      </c>
      <c r="AL84" s="104"/>
      <c r="AM84" s="143">
        <v>94.6</v>
      </c>
      <c r="AN84" s="143">
        <f t="shared" si="33"/>
        <v>93.224704041864015</v>
      </c>
      <c r="AO84" s="143">
        <v>94.8</v>
      </c>
      <c r="AP84" s="143">
        <f t="shared" si="34"/>
        <v>94.766666666666666</v>
      </c>
      <c r="AQ84" s="143">
        <v>94.8</v>
      </c>
      <c r="AR84" s="67"/>
      <c r="AS84" s="151"/>
      <c r="AT84" s="151">
        <v>97.5</v>
      </c>
      <c r="AU84" s="104">
        <v>92.2</v>
      </c>
      <c r="AV84" s="104">
        <f t="shared" si="38"/>
        <v>92.2</v>
      </c>
      <c r="AW84" s="104"/>
      <c r="AY84" s="122"/>
      <c r="AZ84" s="122"/>
      <c r="BA84" s="122"/>
      <c r="BC84" s="113"/>
      <c r="BD84" s="113"/>
      <c r="BE84" s="68"/>
      <c r="BF84" s="4"/>
      <c r="BG84" s="4"/>
      <c r="BI84" s="68"/>
      <c r="BK84" s="68"/>
      <c r="BL84" s="68"/>
      <c r="BM84" s="68"/>
      <c r="BO84" s="68"/>
      <c r="BP84" s="68"/>
      <c r="CD84" s="68"/>
      <c r="CE84" s="68"/>
      <c r="CF84" s="68"/>
      <c r="CG84" s="68"/>
      <c r="CH84" s="68"/>
      <c r="CM84" s="68"/>
      <c r="CN84" s="68"/>
      <c r="CO84" s="68"/>
      <c r="CP84" s="68"/>
      <c r="CQ84" s="68"/>
      <c r="CU84" s="68"/>
      <c r="CV84" s="68"/>
    </row>
    <row r="85" spans="1:114" customFormat="1">
      <c r="B85" s="60"/>
      <c r="C85" s="67"/>
      <c r="D85" s="67"/>
      <c r="E85" s="67"/>
      <c r="F85" s="67"/>
      <c r="G85" s="67"/>
      <c r="H85" s="67"/>
      <c r="I85" s="67"/>
      <c r="J85" s="67"/>
      <c r="K85" s="67"/>
      <c r="L85" s="67"/>
      <c r="N85" s="49"/>
      <c r="O85" s="51"/>
      <c r="P85" s="52"/>
      <c r="Q85" s="116"/>
      <c r="R85" s="118"/>
      <c r="S85" s="118"/>
      <c r="T85" s="14"/>
      <c r="U85" s="155"/>
      <c r="V85" s="155"/>
      <c r="W85" s="155">
        <v>2.4994902659307878</v>
      </c>
      <c r="X85" s="155"/>
      <c r="Y85" s="154"/>
      <c r="Z85" s="154"/>
      <c r="AA85" s="155"/>
      <c r="AB85" s="155"/>
      <c r="AC85" s="155"/>
      <c r="AD85" s="155"/>
      <c r="AE85" s="14"/>
      <c r="AF85" s="143"/>
      <c r="AG85" s="143"/>
      <c r="AH85" s="143"/>
      <c r="AI85" s="63"/>
      <c r="AJ85" s="63"/>
      <c r="AK85" s="67"/>
      <c r="AL85" s="104"/>
      <c r="AM85" s="143"/>
      <c r="AN85" s="63"/>
      <c r="AO85" s="63"/>
      <c r="AP85" s="143"/>
      <c r="AQ85" s="63"/>
      <c r="AR85" s="67"/>
      <c r="AS85" s="151"/>
      <c r="AT85" s="151"/>
      <c r="AU85" s="104"/>
      <c r="AV85" s="104"/>
      <c r="AW85" s="63"/>
      <c r="AY85" s="122"/>
      <c r="AZ85" s="122"/>
      <c r="BA85" s="122"/>
      <c r="BC85" s="113"/>
      <c r="BD85" s="113"/>
      <c r="BE85" s="68"/>
      <c r="BF85" s="4"/>
      <c r="BG85" s="4"/>
      <c r="BI85" s="68"/>
      <c r="BK85" s="68"/>
      <c r="BL85" s="68"/>
      <c r="BM85" s="68"/>
      <c r="BO85" s="68"/>
      <c r="BP85" s="68"/>
      <c r="CD85" s="68"/>
      <c r="CE85" s="68"/>
      <c r="CF85" s="68"/>
      <c r="CG85" s="68"/>
      <c r="CH85" s="68"/>
      <c r="CM85" s="68"/>
      <c r="CN85" s="68"/>
      <c r="CO85" s="68"/>
      <c r="CP85" s="68"/>
      <c r="CQ85" s="68"/>
      <c r="CU85" s="68"/>
      <c r="CV85" s="68"/>
    </row>
    <row r="86" spans="1:114" customFormat="1">
      <c r="B86" s="130" t="s">
        <v>232</v>
      </c>
      <c r="C86" s="63"/>
      <c r="D86" s="63"/>
      <c r="E86" s="63"/>
      <c r="F86" s="63"/>
      <c r="G86" s="63"/>
      <c r="H86" s="63"/>
      <c r="I86" s="63"/>
      <c r="J86" s="63"/>
      <c r="K86" s="63"/>
      <c r="L86" s="63"/>
      <c r="N86" s="49"/>
      <c r="O86" s="49"/>
      <c r="P86" s="49"/>
      <c r="Q86" s="116"/>
      <c r="R86" s="116"/>
      <c r="S86" s="118"/>
      <c r="T86" s="14"/>
      <c r="U86" s="155"/>
      <c r="V86" s="155"/>
      <c r="W86" s="20"/>
      <c r="X86" s="20"/>
      <c r="Y86" s="20"/>
      <c r="Z86" s="20"/>
      <c r="AA86" s="155"/>
      <c r="AB86" s="155"/>
      <c r="AC86" s="155"/>
      <c r="AD86" s="155"/>
      <c r="AE86" s="14"/>
      <c r="AF86" s="63"/>
      <c r="AG86" s="63"/>
      <c r="AH86" s="63"/>
      <c r="AI86" s="63"/>
      <c r="AJ86" s="63"/>
      <c r="AK86" s="63"/>
      <c r="AL86" s="63"/>
      <c r="AM86" s="63"/>
      <c r="AN86" s="63"/>
      <c r="AO86" s="63"/>
      <c r="AP86" s="63"/>
      <c r="AQ86" s="63"/>
      <c r="AR86" s="63"/>
      <c r="AS86" s="63"/>
      <c r="AT86" s="63"/>
      <c r="AU86" s="63"/>
      <c r="AV86" s="63"/>
      <c r="AW86" s="63"/>
      <c r="AY86" s="122"/>
      <c r="AZ86" s="122"/>
      <c r="BA86" s="122"/>
      <c r="BC86" s="113"/>
      <c r="BD86" s="113"/>
      <c r="BE86" s="68"/>
      <c r="BF86" s="4"/>
      <c r="BG86" s="13"/>
      <c r="BH86" s="12"/>
      <c r="BI86" s="12"/>
      <c r="BJ86" s="12"/>
      <c r="BK86" s="12"/>
      <c r="BL86" s="12"/>
      <c r="BM86" s="12"/>
      <c r="BN86" s="12"/>
      <c r="BO86" s="12"/>
      <c r="BP86" s="12"/>
      <c r="BQ86" s="12"/>
      <c r="BR86" s="12"/>
      <c r="BS86" s="12"/>
      <c r="BT86" s="12"/>
      <c r="BU86" s="12"/>
      <c r="BV86" s="12"/>
      <c r="BW86" s="14"/>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row>
    <row r="87" spans="1:114" customFormat="1">
      <c r="A87" t="s">
        <v>229</v>
      </c>
      <c r="B87" s="129">
        <f>100*((B20/B5)^(1/(1856-1841))-1)</f>
        <v>2.1566437443883757</v>
      </c>
      <c r="C87" s="63"/>
      <c r="D87" s="63"/>
      <c r="E87" s="63"/>
      <c r="F87" s="63"/>
      <c r="G87" s="63"/>
      <c r="H87" s="63"/>
      <c r="I87" s="63"/>
      <c r="J87" s="63"/>
      <c r="K87" s="63"/>
      <c r="L87" s="63"/>
      <c r="N87" s="49"/>
      <c r="O87" s="49"/>
      <c r="P87" s="49"/>
      <c r="Q87" s="118">
        <f>100*((Q20/Q5)^(1/(1856-1841))-1)</f>
        <v>1.7704529235319511</v>
      </c>
      <c r="R87" s="116"/>
      <c r="S87" s="118"/>
      <c r="T87" s="14"/>
      <c r="U87" s="155"/>
      <c r="V87" s="155"/>
      <c r="W87" s="20"/>
      <c r="X87" s="20"/>
      <c r="Y87" s="20"/>
      <c r="Z87" s="20"/>
      <c r="AA87" s="155"/>
      <c r="AB87" s="155"/>
      <c r="AC87" s="155"/>
      <c r="AD87" s="155"/>
      <c r="AE87" s="14"/>
      <c r="AF87" s="63"/>
      <c r="AG87" s="63"/>
      <c r="AH87" s="63"/>
      <c r="AI87" s="63"/>
      <c r="AJ87" s="63"/>
      <c r="AK87" s="63"/>
      <c r="AL87" s="63"/>
      <c r="AM87" s="143"/>
      <c r="AN87" s="63"/>
      <c r="AO87" s="63"/>
      <c r="AP87" s="63"/>
      <c r="AQ87" s="63"/>
      <c r="AR87" s="63"/>
      <c r="AS87" s="63"/>
      <c r="AT87" s="63"/>
      <c r="AU87" s="63"/>
      <c r="AV87" s="63"/>
      <c r="AW87" s="63"/>
      <c r="AY87" s="122"/>
      <c r="AZ87" s="122"/>
      <c r="BA87" s="122"/>
      <c r="BC87" s="115">
        <f>100*((BC20/BC5)^(1/(1856-1841))-1)</f>
        <v>1.4721269107592638</v>
      </c>
      <c r="BD87" s="113"/>
      <c r="BE87" s="68"/>
      <c r="BF87" s="4"/>
      <c r="BG87" s="13"/>
      <c r="BH87" s="14"/>
      <c r="BI87" s="12"/>
      <c r="BJ87" s="12"/>
      <c r="BK87" s="12"/>
      <c r="BL87" s="12"/>
      <c r="BM87" s="12"/>
      <c r="BN87" s="12"/>
      <c r="BO87" s="12"/>
      <c r="BP87" s="12"/>
      <c r="BQ87" s="12"/>
      <c r="BR87" s="12"/>
      <c r="BS87" s="125"/>
      <c r="BT87" s="125"/>
      <c r="BU87" s="125"/>
      <c r="BV87" s="125"/>
      <c r="BW87" s="125"/>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row>
    <row r="88" spans="1:114" customFormat="1">
      <c r="A88" t="s">
        <v>105</v>
      </c>
      <c r="B88" s="129">
        <f>100*((B46/B20)^(1/(1882-1856))-1)</f>
        <v>1.944976169560908</v>
      </c>
      <c r="C88" s="63"/>
      <c r="D88" s="63"/>
      <c r="E88" s="63"/>
      <c r="F88" s="63"/>
      <c r="G88" s="63"/>
      <c r="H88" s="63"/>
      <c r="I88" s="63"/>
      <c r="J88" s="63"/>
      <c r="K88" s="63"/>
      <c r="L88" s="63"/>
      <c r="N88" s="49"/>
      <c r="O88" s="49"/>
      <c r="P88" s="49"/>
      <c r="Q88" s="118">
        <f>100*((Q46/Q20)^(1/(1882-1856))-1)</f>
        <v>1.9310663529332306</v>
      </c>
      <c r="R88" s="116"/>
      <c r="S88" s="118"/>
      <c r="T88" s="14"/>
      <c r="U88" s="155"/>
      <c r="V88" s="155"/>
      <c r="W88" s="20"/>
      <c r="X88" s="20"/>
      <c r="Y88" s="20"/>
      <c r="Z88" s="20"/>
      <c r="AA88" s="155"/>
      <c r="AB88" s="155"/>
      <c r="AC88" s="155"/>
      <c r="AD88" s="155"/>
      <c r="AE88" s="14"/>
      <c r="AF88" s="63"/>
      <c r="AG88" s="63"/>
      <c r="AH88" s="63"/>
      <c r="AI88" s="63"/>
      <c r="AJ88" s="63"/>
      <c r="AK88" s="63"/>
      <c r="AL88" s="63"/>
      <c r="AM88" s="143">
        <f>100*((AM46/AM20)^(1/(1882-1856))-1)</f>
        <v>2.0688374619944883</v>
      </c>
      <c r="AN88" s="143">
        <f>100*((AN46/AN20)^(1/(1882-1856))-1)</f>
        <v>2.0883370797742495</v>
      </c>
      <c r="AO88" s="63"/>
      <c r="AP88" s="63"/>
      <c r="AQ88" s="63"/>
      <c r="AR88" s="63"/>
      <c r="AS88" s="63"/>
      <c r="AT88" s="63"/>
      <c r="AU88" s="63"/>
      <c r="AV88" s="63"/>
      <c r="AW88" s="63"/>
      <c r="AY88" s="122"/>
      <c r="AZ88" s="122"/>
      <c r="BA88" s="122"/>
      <c r="BC88" s="115">
        <f>100*((BC46/BC20)^(1/(1882-1856))-1)</f>
        <v>1.5711106173607714</v>
      </c>
      <c r="BD88" s="113"/>
      <c r="BE88" s="68"/>
      <c r="BF88" s="4"/>
      <c r="BG88" s="13"/>
      <c r="BH88" s="14"/>
      <c r="BI88" s="12"/>
      <c r="BJ88" s="12"/>
      <c r="BK88" s="12"/>
      <c r="BL88" s="12"/>
      <c r="BM88" s="12"/>
      <c r="BN88" s="12"/>
      <c r="BO88" s="12"/>
      <c r="BP88" s="12"/>
      <c r="BQ88" s="12"/>
      <c r="BR88" s="12"/>
      <c r="BS88" s="125"/>
      <c r="BT88" s="125"/>
      <c r="BU88" s="125"/>
      <c r="BV88" s="125"/>
      <c r="BW88" s="125"/>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row>
    <row r="89" spans="1:114" customFormat="1">
      <c r="A89" t="s">
        <v>103</v>
      </c>
      <c r="B89" s="129">
        <f>100*((B63/B46)^(1/(1899-1882))-1)</f>
        <v>2.1127627020409712</v>
      </c>
      <c r="C89" s="63"/>
      <c r="D89" s="63"/>
      <c r="E89" s="63"/>
      <c r="F89" s="63"/>
      <c r="G89" s="63"/>
      <c r="H89" s="63"/>
      <c r="I89" s="63"/>
      <c r="J89" s="63"/>
      <c r="K89" s="63"/>
      <c r="L89" s="63"/>
      <c r="N89" s="49"/>
      <c r="O89" s="49"/>
      <c r="P89" s="49"/>
      <c r="Q89" s="118">
        <f>100*((Q63/Q46)^(1/(1899-1882))-1)</f>
        <v>2.4056671109817573</v>
      </c>
      <c r="R89" s="116"/>
      <c r="S89" s="118"/>
      <c r="T89" s="14"/>
      <c r="U89" s="155"/>
      <c r="V89" s="155"/>
      <c r="W89" s="20"/>
      <c r="X89" s="20"/>
      <c r="Y89" s="20"/>
      <c r="Z89" s="20"/>
      <c r="AA89" s="155"/>
      <c r="AB89" s="155"/>
      <c r="AC89" s="155"/>
      <c r="AD89" s="155"/>
      <c r="AE89" s="14"/>
      <c r="AF89" s="63"/>
      <c r="AG89" s="63"/>
      <c r="AH89" s="63"/>
      <c r="AI89" s="63"/>
      <c r="AJ89" s="63"/>
      <c r="AK89" s="63"/>
      <c r="AL89" s="63"/>
      <c r="AM89" s="143">
        <f>100*((AM63/AM46)^(1/(1899-1882))-1)</f>
        <v>2.5411182246246389</v>
      </c>
      <c r="AN89" s="143">
        <f>100*((AN63/AN46)^(1/(1899-1882))-1)</f>
        <v>2.5444344426248211</v>
      </c>
      <c r="AO89" s="63"/>
      <c r="AP89" s="63"/>
      <c r="AQ89" s="63"/>
      <c r="AR89" s="63"/>
      <c r="AS89" s="63"/>
      <c r="AT89" s="63"/>
      <c r="AU89" s="63"/>
      <c r="AV89" s="63"/>
      <c r="AW89" s="63"/>
      <c r="AY89" s="122"/>
      <c r="AZ89" s="122"/>
      <c r="BA89" s="122"/>
      <c r="BC89" s="115">
        <f>100*((BC63/BC46)^(1/(1899-1882))-1)</f>
        <v>1.3590776639960556</v>
      </c>
      <c r="BD89" s="113"/>
      <c r="BE89" s="68"/>
      <c r="BF89" s="4"/>
      <c r="BG89" s="13"/>
      <c r="BH89" s="14"/>
      <c r="BI89" s="12"/>
      <c r="BJ89" s="12"/>
      <c r="BK89" s="12"/>
      <c r="BL89" s="12"/>
      <c r="BM89" s="12"/>
      <c r="BN89" s="12"/>
      <c r="BO89" s="12"/>
      <c r="BP89" s="12"/>
      <c r="BQ89" s="12"/>
      <c r="BR89" s="12"/>
      <c r="BS89" s="125"/>
      <c r="BT89" s="125"/>
      <c r="BU89" s="125"/>
      <c r="BV89" s="125"/>
      <c r="BW89" s="125"/>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row>
    <row r="90" spans="1:114" customFormat="1">
      <c r="A90" t="s">
        <v>104</v>
      </c>
      <c r="B90" s="129">
        <f>100*((B77/B63)^(1/(1913-1899))-1)</f>
        <v>2.0057204423703068</v>
      </c>
      <c r="C90" s="63"/>
      <c r="D90" s="63"/>
      <c r="E90" s="63"/>
      <c r="F90" s="63"/>
      <c r="G90" s="63"/>
      <c r="H90" s="63"/>
      <c r="I90" s="63"/>
      <c r="J90" s="63"/>
      <c r="K90" s="63"/>
      <c r="L90" s="63"/>
      <c r="N90" s="49"/>
      <c r="O90" s="49"/>
      <c r="P90" s="49"/>
      <c r="Q90" s="118">
        <f>100*((Q77/Q63)^(1/(1913-1899))-1)</f>
        <v>1.175238810592294</v>
      </c>
      <c r="R90" s="116"/>
      <c r="S90" s="116"/>
      <c r="T90" s="12"/>
      <c r="U90" s="155"/>
      <c r="V90" s="155"/>
      <c r="W90" s="20"/>
      <c r="X90" s="20"/>
      <c r="Y90" s="20"/>
      <c r="Z90" s="20"/>
      <c r="AA90" s="20"/>
      <c r="AB90" s="20"/>
      <c r="AC90" s="20"/>
      <c r="AD90" s="155"/>
      <c r="AE90" s="14"/>
      <c r="AF90" s="63"/>
      <c r="AG90" s="63"/>
      <c r="AH90" s="63"/>
      <c r="AI90" s="63"/>
      <c r="AJ90" s="63"/>
      <c r="AK90" s="63"/>
      <c r="AL90" s="63"/>
      <c r="AM90" s="143">
        <f>100*((AM77/AM63)^(1/(1913-1899))-1)</f>
        <v>1.0747398117125995</v>
      </c>
      <c r="AN90" s="143">
        <f>100*((AN77/AN63)^(1/(1913-1899))-1)</f>
        <v>1.1318851519448447</v>
      </c>
      <c r="AO90" s="63"/>
      <c r="AP90" s="63"/>
      <c r="AQ90" s="63"/>
      <c r="AR90" s="63"/>
      <c r="AS90" s="63"/>
      <c r="AT90" s="63"/>
      <c r="AU90" s="63"/>
      <c r="AV90" s="63"/>
      <c r="AW90" s="63"/>
      <c r="AY90" s="122"/>
      <c r="AZ90" s="122"/>
      <c r="BA90" s="122"/>
      <c r="BC90" s="115">
        <f>100*((BC77/BC63)^(1/(1913-1899))-1)</f>
        <v>0.3597297663370691</v>
      </c>
      <c r="BD90" s="113"/>
      <c r="BE90" s="68"/>
      <c r="BF90" s="4"/>
      <c r="BG90" s="13"/>
      <c r="BH90" s="14"/>
      <c r="BI90" s="12"/>
      <c r="BJ90" s="12"/>
      <c r="BK90" s="12"/>
      <c r="BL90" s="12"/>
      <c r="BM90" s="12"/>
      <c r="BN90" s="12"/>
      <c r="BO90" s="12"/>
      <c r="BP90" s="12"/>
      <c r="BQ90" s="12"/>
      <c r="BR90" s="12"/>
      <c r="BS90" s="125"/>
      <c r="BT90" s="125"/>
      <c r="BU90" s="125"/>
      <c r="BV90" s="125"/>
      <c r="BW90" s="125"/>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row>
    <row r="91" spans="1:114" customFormat="1">
      <c r="B91" s="129"/>
      <c r="C91" s="63"/>
      <c r="D91" s="63"/>
      <c r="E91" s="63"/>
      <c r="F91" s="63"/>
      <c r="G91" s="63"/>
      <c r="H91" s="63"/>
      <c r="I91" s="63"/>
      <c r="J91" s="63"/>
      <c r="K91" s="63"/>
      <c r="L91" s="63"/>
      <c r="N91" s="49"/>
      <c r="O91" s="49"/>
      <c r="P91" s="49"/>
      <c r="Q91" s="118"/>
      <c r="R91" s="116"/>
      <c r="S91" s="116"/>
      <c r="T91" s="12"/>
      <c r="U91" s="155"/>
      <c r="V91" s="155"/>
      <c r="W91" s="20"/>
      <c r="X91" s="20"/>
      <c r="Y91" s="20"/>
      <c r="Z91" s="20"/>
      <c r="AA91" s="20"/>
      <c r="AB91" s="20"/>
      <c r="AC91" s="20"/>
      <c r="AD91" s="20"/>
      <c r="AE91" s="12"/>
      <c r="AF91" s="63"/>
      <c r="AG91" s="63"/>
      <c r="AH91" s="63"/>
      <c r="AI91" s="63"/>
      <c r="AJ91" s="63"/>
      <c r="AK91" s="63"/>
      <c r="AL91" s="63"/>
      <c r="AM91" s="143"/>
      <c r="AN91" s="143"/>
      <c r="AO91" s="63"/>
      <c r="AP91" s="63"/>
      <c r="AQ91" s="63"/>
      <c r="AR91" s="63"/>
      <c r="AS91" s="63"/>
      <c r="AT91" s="63"/>
      <c r="AU91" s="63"/>
      <c r="AV91" s="63"/>
      <c r="AW91" s="63"/>
      <c r="AY91" s="122"/>
      <c r="AZ91" s="122"/>
      <c r="BA91" s="122"/>
      <c r="BC91" s="115"/>
      <c r="BD91" s="113"/>
      <c r="BE91" s="68"/>
      <c r="BF91" s="4"/>
      <c r="BG91" s="13"/>
      <c r="BH91" s="14"/>
      <c r="BI91" s="12"/>
      <c r="BJ91" s="12"/>
      <c r="BK91" s="12"/>
      <c r="BL91" s="12"/>
      <c r="BM91" s="12"/>
      <c r="BN91" s="12"/>
      <c r="BO91" s="12"/>
      <c r="BP91" s="12"/>
      <c r="BQ91" s="12"/>
      <c r="BR91" s="12"/>
      <c r="BS91" s="125"/>
      <c r="BT91" s="126"/>
      <c r="BU91" s="126"/>
      <c r="BV91" s="126"/>
      <c r="BW91" s="126"/>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row>
    <row r="92" spans="1:114" customFormat="1">
      <c r="A92" t="s">
        <v>117</v>
      </c>
      <c r="B92" s="129">
        <f>100*((B37/B20)^(1/(1873-1856))-1)</f>
        <v>2.9533354476572793</v>
      </c>
      <c r="C92" s="63"/>
      <c r="D92" s="63"/>
      <c r="E92" s="63"/>
      <c r="F92" s="63"/>
      <c r="G92" s="63"/>
      <c r="H92" s="63"/>
      <c r="I92" s="63"/>
      <c r="J92" s="63"/>
      <c r="K92" s="63"/>
      <c r="L92" s="63"/>
      <c r="N92" s="49"/>
      <c r="O92" s="49"/>
      <c r="P92" s="49"/>
      <c r="Q92" s="118">
        <f>100*((Q37/Q20)^(1/(1873-1856))-1)</f>
        <v>1.9648232503207463</v>
      </c>
      <c r="R92" s="116"/>
      <c r="S92" s="116"/>
      <c r="T92" s="12"/>
      <c r="U92" s="155"/>
      <c r="V92" s="155"/>
      <c r="W92" s="20"/>
      <c r="X92" s="20"/>
      <c r="Y92" s="20"/>
      <c r="Z92" s="20"/>
      <c r="AA92" s="20"/>
      <c r="AB92" s="20"/>
      <c r="AC92" s="20"/>
      <c r="AD92" s="20"/>
      <c r="AE92" s="12"/>
      <c r="AF92" s="63"/>
      <c r="AG92" s="63"/>
      <c r="AH92" s="63"/>
      <c r="AI92" s="63"/>
      <c r="AJ92" s="63"/>
      <c r="AK92" s="63"/>
      <c r="AL92" s="63"/>
      <c r="AM92" s="143">
        <f>100*((AM37/AM20)^(1/(1873-1856))-1)</f>
        <v>2.290883418179912</v>
      </c>
      <c r="AN92" s="143">
        <f>100*((AN37/AN20)^(1/(1873-1856))-1)</f>
        <v>2.2849529752782205</v>
      </c>
      <c r="AO92" s="63"/>
      <c r="AP92" s="63"/>
      <c r="AQ92" s="63"/>
      <c r="AR92" s="63"/>
      <c r="AS92" s="63"/>
      <c r="AT92" s="63"/>
      <c r="AU92" s="63"/>
      <c r="AV92" s="63"/>
      <c r="AW92" s="63"/>
      <c r="AY92" s="122"/>
      <c r="AZ92" s="122"/>
      <c r="BA92" s="122"/>
      <c r="BC92" s="115">
        <f>100*((BC37/BC20)^(1/(1873-1856))-1)</f>
        <v>1.6031526277881625</v>
      </c>
      <c r="BD92" s="113"/>
      <c r="BE92" s="68"/>
      <c r="BF92" s="4"/>
      <c r="BG92" s="13"/>
      <c r="BH92" s="14"/>
      <c r="BI92" s="12"/>
      <c r="BJ92" s="12"/>
      <c r="BK92" s="12"/>
      <c r="BL92" s="12"/>
      <c r="BM92" s="12"/>
      <c r="BN92" s="12"/>
      <c r="BO92" s="12"/>
      <c r="BP92" s="12"/>
      <c r="BQ92" s="12"/>
      <c r="BR92" s="12"/>
      <c r="BS92" s="125"/>
      <c r="BT92" s="125"/>
      <c r="BU92" s="125"/>
      <c r="BV92" s="125"/>
      <c r="BW92" s="125"/>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row>
    <row r="93" spans="1:114" customFormat="1">
      <c r="A93" t="s">
        <v>110</v>
      </c>
      <c r="B93" s="129">
        <f>100*((B46/B37)^(1/(1882-1873))-1)</f>
        <v>6.7165507232802568E-2</v>
      </c>
      <c r="C93" s="63"/>
      <c r="D93" s="63"/>
      <c r="E93" s="63"/>
      <c r="F93" s="63"/>
      <c r="G93" s="63"/>
      <c r="H93" s="63"/>
      <c r="I93" s="63"/>
      <c r="J93" s="63"/>
      <c r="K93" s="63"/>
      <c r="L93" s="63"/>
      <c r="N93" s="49"/>
      <c r="O93" s="49"/>
      <c r="P93" s="49"/>
      <c r="Q93" s="118">
        <f>100*((Q46/Q37)^(1/(1882-1873))-1)</f>
        <v>1.8673338132640716</v>
      </c>
      <c r="R93" s="116"/>
      <c r="S93" s="116"/>
      <c r="T93" s="12"/>
      <c r="U93" s="155"/>
      <c r="V93" s="155"/>
      <c r="W93" s="20"/>
      <c r="X93" s="20"/>
      <c r="Y93" s="20"/>
      <c r="Z93" s="20"/>
      <c r="AA93" s="20"/>
      <c r="AB93" s="20"/>
      <c r="AC93" s="20"/>
      <c r="AD93" s="20"/>
      <c r="AE93" s="12"/>
      <c r="AF93" s="63"/>
      <c r="AG93" s="63"/>
      <c r="AH93" s="63"/>
      <c r="AI93" s="63"/>
      <c r="AJ93" s="63"/>
      <c r="AK93" s="63"/>
      <c r="AL93" s="63"/>
      <c r="AM93" s="143">
        <f>100*((AM46/AM37)^(1/(1882-1873))-1)</f>
        <v>1.6507315684191504</v>
      </c>
      <c r="AN93" s="143">
        <f>100*((AN46/AN37)^(1/(1882-1873))-1)</f>
        <v>1.7179820879430041</v>
      </c>
      <c r="AO93" s="63"/>
      <c r="AP93" s="63"/>
      <c r="AQ93" s="63"/>
      <c r="AR93" s="63"/>
      <c r="AS93" s="63"/>
      <c r="AT93" s="63"/>
      <c r="AU93" s="63"/>
      <c r="AV93" s="63"/>
      <c r="AW93" s="63"/>
      <c r="AY93" s="122"/>
      <c r="AZ93" s="122"/>
      <c r="BA93" s="122"/>
      <c r="BC93" s="115">
        <f>100*((BC46/BC37)^(1/(1882-1873))-1)</f>
        <v>1.5106143874895839</v>
      </c>
      <c r="BD93" s="113"/>
      <c r="BE93" s="68"/>
      <c r="BF93" s="4"/>
      <c r="BG93" s="13"/>
      <c r="BH93" s="14"/>
      <c r="BI93" s="12"/>
      <c r="BJ93" s="12"/>
      <c r="BK93" s="12"/>
      <c r="BL93" s="12"/>
      <c r="BM93" s="12"/>
      <c r="BN93" s="12"/>
      <c r="BO93" s="12"/>
      <c r="BP93" s="12"/>
      <c r="BQ93" s="12"/>
      <c r="BR93" s="12"/>
      <c r="BS93" s="125"/>
      <c r="BT93" s="125"/>
      <c r="BU93" s="125"/>
      <c r="BV93" s="125"/>
      <c r="BW93" s="125"/>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row>
    <row r="94" spans="1:114" customFormat="1">
      <c r="A94" t="s">
        <v>230</v>
      </c>
      <c r="B94" s="129">
        <f>100*((B53/B46)^(1/(1889-1882))-1)</f>
        <v>1.5813652899397068</v>
      </c>
      <c r="C94" s="63"/>
      <c r="D94" s="63"/>
      <c r="E94" s="63"/>
      <c r="F94" s="63"/>
      <c r="G94" s="63"/>
      <c r="H94" s="63"/>
      <c r="I94" s="63"/>
      <c r="J94" s="63"/>
      <c r="K94" s="63"/>
      <c r="L94" s="63"/>
      <c r="N94" s="49"/>
      <c r="O94" s="49"/>
      <c r="P94" s="49"/>
      <c r="Q94" s="118">
        <f>100*((Q53/Q46)^(1/(1889-1882))-1)</f>
        <v>2.4953599746274424</v>
      </c>
      <c r="R94" s="116"/>
      <c r="S94" s="116"/>
      <c r="T94" s="12"/>
      <c r="U94" s="155"/>
      <c r="V94" s="155"/>
      <c r="W94" s="20"/>
      <c r="X94" s="20"/>
      <c r="Y94" s="20"/>
      <c r="Z94" s="20"/>
      <c r="AA94" s="20"/>
      <c r="AB94" s="20"/>
      <c r="AC94" s="20"/>
      <c r="AD94" s="20"/>
      <c r="AE94" s="12"/>
      <c r="AF94" s="63"/>
      <c r="AG94" s="63"/>
      <c r="AH94" s="63"/>
      <c r="AI94" s="63"/>
      <c r="AJ94" s="63"/>
      <c r="AK94" s="63"/>
      <c r="AL94" s="63"/>
      <c r="AM94" s="143">
        <f>100*((AM53/AM46)^(1/(1889-1882))-1)</f>
        <v>2.7817074428780897</v>
      </c>
      <c r="AN94" s="143">
        <f>100*((AN53/AN46)^(1/(1889-1882))-1)</f>
        <v>2.7967336088332795</v>
      </c>
      <c r="AO94" s="63"/>
      <c r="AP94" s="63"/>
      <c r="AQ94" s="63"/>
      <c r="AR94" s="63"/>
      <c r="AS94" s="63"/>
      <c r="AT94" s="63"/>
      <c r="AU94" s="63"/>
      <c r="AV94" s="63"/>
      <c r="AW94" s="63"/>
      <c r="AY94" s="122"/>
      <c r="AZ94" s="122"/>
      <c r="BA94" s="122"/>
      <c r="BC94" s="115">
        <f>100*((BC53/BC46)^(1/(1889-1882))-1)</f>
        <v>1.3664653438943297</v>
      </c>
      <c r="BD94" s="113"/>
      <c r="BE94" s="68"/>
      <c r="BF94" s="4"/>
      <c r="BG94" s="13"/>
      <c r="BH94" s="14"/>
      <c r="BI94" s="12"/>
      <c r="BJ94" s="12"/>
      <c r="BK94" s="12"/>
      <c r="BL94" s="12"/>
      <c r="BM94" s="12"/>
      <c r="BN94" s="12"/>
      <c r="BO94" s="12"/>
      <c r="BP94" s="12"/>
      <c r="BQ94" s="12"/>
      <c r="BR94" s="12"/>
      <c r="BS94" s="125"/>
      <c r="BT94" s="125"/>
      <c r="BU94" s="125"/>
      <c r="BV94" s="125"/>
      <c r="BW94" s="125"/>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row>
    <row r="95" spans="1:114" customFormat="1">
      <c r="A95" t="s">
        <v>111</v>
      </c>
      <c r="B95" s="129">
        <f>100*((B63/B53)^(1/(1899-1889))-1)</f>
        <v>2.4863940506549165</v>
      </c>
      <c r="C95" s="63"/>
      <c r="D95" s="63"/>
      <c r="E95" s="63"/>
      <c r="F95" s="63"/>
      <c r="G95" s="63"/>
      <c r="H95" s="63"/>
      <c r="I95" s="63"/>
      <c r="J95" s="63"/>
      <c r="K95" s="63"/>
      <c r="L95" s="63"/>
      <c r="N95" s="49"/>
      <c r="O95" s="49"/>
      <c r="P95" s="49"/>
      <c r="Q95" s="118">
        <f>100*((Q63/Q53)^(1/(1899-1889))-1)</f>
        <v>2.3429288117716052</v>
      </c>
      <c r="R95" s="116"/>
      <c r="S95" s="116"/>
      <c r="T95" s="12"/>
      <c r="U95" s="155"/>
      <c r="V95" s="155"/>
      <c r="W95" s="20"/>
      <c r="X95" s="20"/>
      <c r="Y95" s="20"/>
      <c r="Z95" s="20"/>
      <c r="AA95" s="20"/>
      <c r="AB95" s="20"/>
      <c r="AC95" s="20"/>
      <c r="AD95" s="20"/>
      <c r="AE95" s="12"/>
      <c r="AF95" s="63"/>
      <c r="AG95" s="63"/>
      <c r="AH95" s="63"/>
      <c r="AI95" s="63"/>
      <c r="AJ95" s="63"/>
      <c r="AK95" s="63"/>
      <c r="AL95" s="63"/>
      <c r="AM95" s="143">
        <f>100*((AM63/AM53)^(1/(1899-1889))-1)</f>
        <v>2.3730409341640835</v>
      </c>
      <c r="AN95" s="143">
        <f>100*((AN63/AN53)^(1/(1899-1889))-1)</f>
        <v>2.3681935589070724</v>
      </c>
      <c r="AO95" s="63"/>
      <c r="AP95" s="63"/>
      <c r="AQ95" s="63"/>
      <c r="AR95" s="63"/>
      <c r="AS95" s="63"/>
      <c r="AT95" s="63"/>
      <c r="AU95" s="63"/>
      <c r="AV95" s="63"/>
      <c r="AW95" s="63"/>
      <c r="AY95" s="122"/>
      <c r="AZ95" s="122"/>
      <c r="BA95" s="122"/>
      <c r="BC95" s="115">
        <f>100*((BC63/BC53)^(1/(1899-1889))-1)</f>
        <v>1.3539066084299778</v>
      </c>
      <c r="BD95" s="113"/>
      <c r="BE95" s="68"/>
      <c r="BF95" s="4"/>
      <c r="BG95" s="13"/>
      <c r="BH95" s="14"/>
      <c r="BI95" s="12"/>
      <c r="BJ95" s="12"/>
      <c r="BK95" s="12"/>
      <c r="BL95" s="12"/>
      <c r="BM95" s="12"/>
      <c r="BN95" s="12"/>
      <c r="BO95" s="12"/>
      <c r="BP95" s="12"/>
      <c r="BQ95" s="12"/>
      <c r="BR95" s="12"/>
      <c r="BS95" s="125"/>
      <c r="BT95" s="125"/>
      <c r="BU95" s="125"/>
      <c r="BV95" s="125"/>
      <c r="BW95" s="125"/>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row>
    <row r="96" spans="1:114" customFormat="1">
      <c r="A96" t="s">
        <v>112</v>
      </c>
      <c r="B96" s="129">
        <f>100*((B71/B63)^(1/(1907-1899))-1)</f>
        <v>1.7592632193706548</v>
      </c>
      <c r="C96" s="63"/>
      <c r="D96" s="63"/>
      <c r="E96" s="63"/>
      <c r="F96" s="63"/>
      <c r="G96" s="63"/>
      <c r="H96" s="63"/>
      <c r="I96" s="63"/>
      <c r="J96" s="63"/>
      <c r="K96" s="63"/>
      <c r="L96" s="63"/>
      <c r="N96" s="49"/>
      <c r="O96" s="49"/>
      <c r="P96" s="49"/>
      <c r="Q96" s="118">
        <f>100*((Q71/Q63)^(1/(1907-1899))-1)</f>
        <v>0.91795620537185041</v>
      </c>
      <c r="R96" s="116"/>
      <c r="S96" s="116"/>
      <c r="T96" s="12"/>
      <c r="U96" s="155"/>
      <c r="V96" s="155"/>
      <c r="W96" s="20"/>
      <c r="X96" s="20"/>
      <c r="Y96" s="20"/>
      <c r="Z96" s="20"/>
      <c r="AA96" s="20"/>
      <c r="AB96" s="20"/>
      <c r="AC96" s="20"/>
      <c r="AD96" s="20"/>
      <c r="AE96" s="12"/>
      <c r="AF96" s="63"/>
      <c r="AG96" s="63"/>
      <c r="AH96" s="63"/>
      <c r="AI96" s="63"/>
      <c r="AJ96" s="63"/>
      <c r="AK96" s="63"/>
      <c r="AL96" s="63"/>
      <c r="AM96" s="143">
        <f>100*((AM71/AM63)^(1/(1907-1899))-1)</f>
        <v>0.99540035557497131</v>
      </c>
      <c r="AN96" s="143">
        <f>100*((AN71/AN63)^(1/(1907-1899))-1)</f>
        <v>0.99678593076173438</v>
      </c>
      <c r="AO96" s="63"/>
      <c r="AP96" s="63"/>
      <c r="AQ96" s="63"/>
      <c r="AR96" s="63"/>
      <c r="AS96" s="63"/>
      <c r="AT96" s="63"/>
      <c r="AU96" s="63"/>
      <c r="AV96" s="63"/>
      <c r="AW96" s="63"/>
      <c r="AY96" s="122"/>
      <c r="AZ96" s="122"/>
      <c r="BA96" s="122"/>
      <c r="BC96" s="115">
        <f>100*((BC71/BC63)^(1/(1907-1899))-1)</f>
        <v>0.10132399358901978</v>
      </c>
      <c r="BD96" s="113"/>
      <c r="BE96" s="68"/>
      <c r="BF96" s="4"/>
      <c r="BG96" s="13"/>
      <c r="BH96" s="14"/>
      <c r="BI96" s="12"/>
      <c r="BJ96" s="12"/>
      <c r="BK96" s="12"/>
      <c r="BL96" s="12"/>
      <c r="BM96" s="12"/>
      <c r="BN96" s="12"/>
      <c r="BO96" s="12"/>
      <c r="BP96" s="12"/>
      <c r="BQ96" s="12"/>
      <c r="BR96" s="12"/>
      <c r="BS96" s="125"/>
      <c r="BT96" s="125"/>
      <c r="BU96" s="125"/>
      <c r="BV96" s="125"/>
      <c r="BW96" s="125"/>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row>
    <row r="97" spans="1:114" customFormat="1">
      <c r="A97" t="s">
        <v>113</v>
      </c>
      <c r="B97" s="129">
        <f>100*((B77/B71)^(1/(1913-1907))-1)</f>
        <v>2.3352588501018179</v>
      </c>
      <c r="C97" s="63"/>
      <c r="D97" s="63"/>
      <c r="E97" s="63"/>
      <c r="F97" s="63"/>
      <c r="G97" s="63"/>
      <c r="H97" s="63"/>
      <c r="I97" s="63"/>
      <c r="J97" s="63"/>
      <c r="K97" s="63"/>
      <c r="L97" s="63"/>
      <c r="N97" s="49"/>
      <c r="O97" s="49"/>
      <c r="P97" s="49"/>
      <c r="Q97" s="118">
        <f>100*((Q77/Q71)^(1/(1913-1907))-1)</f>
        <v>1.5193028967164457</v>
      </c>
      <c r="R97" s="116"/>
      <c r="S97" s="116"/>
      <c r="T97" s="12"/>
      <c r="U97" s="155"/>
      <c r="V97" s="155"/>
      <c r="W97" s="20"/>
      <c r="X97" s="20"/>
      <c r="Y97" s="20"/>
      <c r="Z97" s="20"/>
      <c r="AA97" s="20"/>
      <c r="AB97" s="20"/>
      <c r="AC97" s="20"/>
      <c r="AD97" s="20"/>
      <c r="AE97" s="12"/>
      <c r="AF97" s="63"/>
      <c r="AG97" s="63"/>
      <c r="AH97" s="63"/>
      <c r="AI97" s="63"/>
      <c r="AJ97" s="63"/>
      <c r="AK97" s="63"/>
      <c r="AL97" s="63"/>
      <c r="AM97" s="143">
        <f>100*((AM77/AM71)^(1/(1913-1907))-1)</f>
        <v>1.1806227149404824</v>
      </c>
      <c r="AN97" s="143">
        <f>100*((AN77/AN71)^(1/(1913-1907))-1)</f>
        <v>1.3122986033977435</v>
      </c>
      <c r="AO97" s="63"/>
      <c r="AP97" s="63"/>
      <c r="AQ97" s="63"/>
      <c r="AR97" s="63"/>
      <c r="AS97" s="63"/>
      <c r="AT97" s="63"/>
      <c r="AU97" s="63"/>
      <c r="AV97" s="63"/>
      <c r="AW97" s="63"/>
      <c r="AY97" s="122"/>
      <c r="AZ97" s="122"/>
      <c r="BA97" s="122"/>
      <c r="BC97" s="115">
        <f>100*((BC77/BC71)^(1/(1913-1907))-1)</f>
        <v>0.70530874234251417</v>
      </c>
      <c r="BD97" s="113"/>
      <c r="BE97" s="68"/>
      <c r="BF97" s="4"/>
      <c r="BG97" s="13"/>
      <c r="BH97" s="14"/>
      <c r="BI97" s="12"/>
      <c r="BJ97" s="12"/>
      <c r="BK97" s="12"/>
      <c r="BL97" s="12"/>
      <c r="BM97" s="12"/>
      <c r="BN97" s="12"/>
      <c r="BO97" s="12"/>
      <c r="BP97" s="12"/>
      <c r="BQ97" s="12"/>
      <c r="BR97" s="12"/>
      <c r="BS97" s="125"/>
      <c r="BT97" s="125"/>
      <c r="BU97" s="125"/>
      <c r="BV97" s="125"/>
      <c r="BW97" s="125"/>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row>
    <row r="98" spans="1:114" customFormat="1">
      <c r="B98" s="129"/>
      <c r="C98" s="63"/>
      <c r="D98" s="63"/>
      <c r="E98" s="63"/>
      <c r="F98" s="63"/>
      <c r="G98" s="63"/>
      <c r="H98" s="63"/>
      <c r="I98" s="63"/>
      <c r="J98" s="63"/>
      <c r="K98" s="63"/>
      <c r="L98" s="63"/>
      <c r="N98" s="49"/>
      <c r="O98" s="49"/>
      <c r="P98" s="49"/>
      <c r="Q98" s="118"/>
      <c r="R98" s="116"/>
      <c r="S98" s="116"/>
      <c r="T98" s="12"/>
      <c r="U98" s="155"/>
      <c r="V98" s="155"/>
      <c r="W98" s="20"/>
      <c r="X98" s="20"/>
      <c r="Y98" s="20"/>
      <c r="Z98" s="20"/>
      <c r="AA98" s="20"/>
      <c r="AB98" s="20"/>
      <c r="AC98" s="20"/>
      <c r="AD98" s="20"/>
      <c r="AE98" s="12"/>
      <c r="AF98" s="63"/>
      <c r="AG98" s="63"/>
      <c r="AH98" s="63"/>
      <c r="AI98" s="63"/>
      <c r="AJ98" s="63"/>
      <c r="AK98" s="63"/>
      <c r="AL98" s="63"/>
      <c r="AM98" s="143"/>
      <c r="AN98" s="143"/>
      <c r="AO98" s="63"/>
      <c r="AP98" s="63"/>
      <c r="AQ98" s="63"/>
      <c r="AR98" s="63"/>
      <c r="AS98" s="63"/>
      <c r="AT98" s="63"/>
      <c r="AU98" s="63"/>
      <c r="AV98" s="63"/>
      <c r="AW98" s="63"/>
      <c r="AY98" s="122"/>
      <c r="AZ98" s="122"/>
      <c r="BA98" s="122"/>
      <c r="BC98" s="115"/>
      <c r="BD98" s="113"/>
      <c r="BE98" s="68"/>
      <c r="BF98" s="4"/>
      <c r="BG98" s="13"/>
      <c r="BH98" s="14"/>
      <c r="BI98" s="12"/>
      <c r="BJ98" s="12"/>
      <c r="BK98" s="12"/>
      <c r="BL98" s="12"/>
      <c r="BM98" s="12"/>
      <c r="BN98" s="12"/>
      <c r="BO98" s="12"/>
      <c r="BP98" s="12"/>
      <c r="BQ98" s="12"/>
      <c r="BR98" s="12"/>
      <c r="BS98" s="125"/>
      <c r="BT98" s="125"/>
      <c r="BU98" s="125"/>
      <c r="BV98" s="125"/>
      <c r="BW98" s="125"/>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row>
    <row r="99" spans="1:114" customFormat="1">
      <c r="A99" t="s">
        <v>231</v>
      </c>
      <c r="B99" s="129">
        <f>100*((B77/B20)^(1/(1913-1856))-1)</f>
        <v>2.009912506887801</v>
      </c>
      <c r="C99" s="63"/>
      <c r="D99" s="63"/>
      <c r="E99" s="63"/>
      <c r="F99" s="63"/>
      <c r="G99" s="63"/>
      <c r="H99" s="63"/>
      <c r="I99" s="63"/>
      <c r="J99" s="63"/>
      <c r="K99" s="63"/>
      <c r="L99" s="63"/>
      <c r="N99" s="49"/>
      <c r="O99" s="49"/>
      <c r="P99" s="49"/>
      <c r="Q99" s="118">
        <f>100*((Q77/Q20)^(1/(1913-1856))-1)</f>
        <v>1.8859618704961001</v>
      </c>
      <c r="R99" s="116"/>
      <c r="S99" s="116"/>
      <c r="T99" s="12"/>
      <c r="U99" s="155"/>
      <c r="V99" s="155"/>
      <c r="W99" s="20"/>
      <c r="X99" s="20"/>
      <c r="Y99" s="20"/>
      <c r="Z99" s="20"/>
      <c r="AA99" s="20"/>
      <c r="AB99" s="20"/>
      <c r="AC99" s="20"/>
      <c r="AD99" s="20"/>
      <c r="AE99" s="12"/>
      <c r="AF99" s="63"/>
      <c r="AG99" s="63"/>
      <c r="AH99" s="63"/>
      <c r="AI99" s="63"/>
      <c r="AJ99" s="63"/>
      <c r="AK99" s="63"/>
      <c r="AL99" s="63"/>
      <c r="AM99" s="143">
        <f>100*((AM77/AM20)^(1/(1913-1856))-1)</f>
        <v>1.9640609399776521</v>
      </c>
      <c r="AN99" s="143">
        <f>100*((AN77/AN20)^(1/(1913-1856))-1)</f>
        <v>1.9880870108080373</v>
      </c>
      <c r="AO99" s="63"/>
      <c r="AP99" s="63"/>
      <c r="AQ99" s="63"/>
      <c r="AR99" s="63"/>
      <c r="AS99" s="63"/>
      <c r="AT99" s="63"/>
      <c r="AU99" s="63"/>
      <c r="AV99" s="63"/>
      <c r="AW99" s="63"/>
      <c r="AY99" s="122"/>
      <c r="AZ99" s="122"/>
      <c r="BA99" s="122"/>
      <c r="BC99" s="115">
        <f>100*((BC77/BC20)^(1/(1913-1856))-1)</f>
        <v>1.2091325433374323</v>
      </c>
      <c r="BD99" s="113"/>
      <c r="BE99" s="68"/>
      <c r="BF99" s="4"/>
      <c r="BG99" s="13"/>
      <c r="BH99" s="14"/>
      <c r="BI99" s="12"/>
      <c r="BJ99" s="12"/>
      <c r="BK99" s="12"/>
      <c r="BL99" s="12"/>
      <c r="BM99" s="12"/>
      <c r="BN99" s="12"/>
      <c r="BO99" s="12"/>
      <c r="BP99" s="12"/>
      <c r="BQ99" s="12"/>
      <c r="BR99" s="12"/>
      <c r="BS99" s="126"/>
      <c r="BT99" s="126"/>
      <c r="BU99" s="126"/>
      <c r="BV99" s="126"/>
      <c r="BW99" s="126"/>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row>
    <row r="100" spans="1:114" customFormat="1">
      <c r="A100" t="s">
        <v>166</v>
      </c>
      <c r="B100" s="129">
        <f>100*((B77/B5)^(1/(1913-1841))-1)</f>
        <v>2.040464124641761</v>
      </c>
      <c r="C100" s="63"/>
      <c r="D100" s="63"/>
      <c r="E100" s="63"/>
      <c r="F100" s="63"/>
      <c r="G100" s="63"/>
      <c r="H100" s="63"/>
      <c r="I100" s="63"/>
      <c r="J100" s="63"/>
      <c r="K100" s="63"/>
      <c r="L100" s="63"/>
      <c r="N100" s="49"/>
      <c r="O100" s="49"/>
      <c r="P100" s="49"/>
      <c r="Q100" s="118">
        <f>100*((Q77/Q5)^(1/(1913-1841))-1)</f>
        <v>1.861886700116111</v>
      </c>
      <c r="R100" s="116"/>
      <c r="S100" s="116"/>
      <c r="T100" s="12"/>
      <c r="U100" s="155"/>
      <c r="V100" s="155"/>
      <c r="W100" s="20"/>
      <c r="X100" s="20"/>
      <c r="Y100" s="20"/>
      <c r="Z100" s="20"/>
      <c r="AA100" s="20"/>
      <c r="AB100" s="20"/>
      <c r="AC100" s="20"/>
      <c r="AD100" s="20"/>
      <c r="AE100" s="12"/>
      <c r="AF100" s="63"/>
      <c r="AG100" s="63"/>
      <c r="AH100" s="63"/>
      <c r="AI100" s="63"/>
      <c r="AJ100" s="63"/>
      <c r="AK100" s="63"/>
      <c r="AL100" s="63"/>
      <c r="AM100" s="143"/>
      <c r="AN100" s="143"/>
      <c r="AO100" s="63"/>
      <c r="AP100" s="63"/>
      <c r="AQ100" s="63"/>
      <c r="AR100" s="63"/>
      <c r="AS100" s="63"/>
      <c r="AT100" s="63"/>
      <c r="AU100" s="63"/>
      <c r="AV100" s="63"/>
      <c r="AW100" s="63"/>
      <c r="AY100" s="122"/>
      <c r="AZ100" s="122"/>
      <c r="BA100" s="122"/>
      <c r="BC100" s="115">
        <f>100*((BC77/BC5)^(1/(1913-1841))-1)</f>
        <v>1.2638667673120052</v>
      </c>
      <c r="BD100" s="113"/>
      <c r="BE100" s="68"/>
      <c r="BF100" s="4"/>
      <c r="BG100" s="13"/>
      <c r="BH100" s="14"/>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row>
    <row r="101" spans="1:114">
      <c r="U101" s="14"/>
      <c r="V101" s="14"/>
      <c r="AF101" s="12"/>
      <c r="AG101" s="12"/>
      <c r="AH101" s="12"/>
      <c r="AI101" s="12"/>
      <c r="AJ101" s="12"/>
      <c r="AK101" s="12"/>
      <c r="AL101" s="12"/>
      <c r="BF101" s="13"/>
      <c r="BG101" s="13"/>
    </row>
    <row r="102" spans="1:114">
      <c r="U102" s="14"/>
      <c r="V102" s="14"/>
      <c r="AF102" s="12"/>
      <c r="AG102" s="12"/>
      <c r="AH102" s="12"/>
      <c r="AI102" s="12"/>
      <c r="AJ102" s="12"/>
      <c r="AK102" s="12"/>
      <c r="AL102" s="12"/>
      <c r="BF102" s="13"/>
      <c r="BG102" s="13"/>
    </row>
    <row r="103" spans="1:114">
      <c r="U103" s="14"/>
      <c r="V103" s="14"/>
      <c r="AF103" s="12"/>
      <c r="AG103" s="12"/>
      <c r="AH103" s="12"/>
      <c r="AI103" s="12"/>
      <c r="AJ103" s="12"/>
      <c r="AK103" s="12"/>
      <c r="AL103" s="12"/>
      <c r="BF103" s="13"/>
      <c r="BG103" s="13"/>
    </row>
    <row r="104" spans="1:114">
      <c r="U104" s="14"/>
      <c r="V104" s="14"/>
      <c r="AF104" s="12"/>
      <c r="AG104" s="12"/>
      <c r="AH104" s="12"/>
      <c r="AI104" s="12"/>
      <c r="AJ104" s="12"/>
      <c r="AK104" s="12"/>
      <c r="AL104" s="12"/>
      <c r="BF104" s="13"/>
      <c r="BG104" s="13"/>
    </row>
    <row r="105" spans="1:114">
      <c r="U105" s="14"/>
      <c r="V105" s="14"/>
      <c r="AF105" s="12"/>
      <c r="AG105" s="12"/>
      <c r="AH105" s="12"/>
      <c r="AI105" s="12"/>
      <c r="AJ105" s="12"/>
      <c r="AK105" s="12"/>
      <c r="AL105" s="12"/>
      <c r="BF105" s="13"/>
      <c r="BG105" s="13"/>
    </row>
    <row r="106" spans="1:114">
      <c r="U106" s="14"/>
      <c r="V106" s="14"/>
      <c r="AF106" s="12"/>
      <c r="AG106" s="12"/>
      <c r="AH106" s="12"/>
      <c r="AI106" s="12"/>
      <c r="AJ106" s="12"/>
      <c r="AK106" s="12"/>
      <c r="AL106" s="12"/>
      <c r="BF106" s="13"/>
      <c r="BG106" s="13"/>
    </row>
    <row r="107" spans="1:114">
      <c r="U107" s="14"/>
      <c r="V107" s="14"/>
      <c r="AF107" s="12"/>
      <c r="AG107" s="12"/>
      <c r="AH107" s="12"/>
      <c r="AI107" s="12"/>
      <c r="AJ107" s="12"/>
      <c r="AK107" s="12"/>
      <c r="AL107" s="12"/>
      <c r="BF107" s="13"/>
      <c r="BG107" s="13"/>
    </row>
    <row r="108" spans="1:114">
      <c r="U108" s="14"/>
      <c r="V108" s="14"/>
      <c r="AF108" s="12"/>
      <c r="AG108" s="12"/>
      <c r="AH108" s="12"/>
      <c r="AI108" s="12"/>
      <c r="AJ108" s="12"/>
      <c r="AK108" s="12"/>
      <c r="AL108" s="12"/>
      <c r="BF108" s="13"/>
      <c r="BG108" s="13"/>
    </row>
    <row r="109" spans="1:114">
      <c r="U109" s="14"/>
      <c r="V109" s="14"/>
      <c r="AF109" s="12"/>
      <c r="AG109" s="12"/>
      <c r="AH109" s="12"/>
      <c r="AI109" s="12"/>
      <c r="AJ109" s="12"/>
      <c r="AK109" s="12"/>
      <c r="AL109" s="12"/>
      <c r="BF109" s="13"/>
      <c r="BG109" s="13"/>
    </row>
    <row r="110" spans="1:114">
      <c r="U110" s="14"/>
      <c r="V110" s="14"/>
      <c r="AF110" s="12"/>
      <c r="AG110" s="12"/>
      <c r="AH110" s="12"/>
      <c r="AI110" s="12"/>
      <c r="AJ110" s="12"/>
      <c r="AK110" s="12"/>
      <c r="AL110" s="12"/>
      <c r="BF110" s="13"/>
      <c r="BG110" s="13"/>
    </row>
    <row r="111" spans="1:114">
      <c r="U111" s="14"/>
      <c r="V111" s="14"/>
      <c r="AF111" s="12"/>
      <c r="AG111" s="12"/>
      <c r="AH111" s="12"/>
      <c r="AI111" s="12"/>
      <c r="AJ111" s="12"/>
      <c r="AK111" s="12"/>
      <c r="AL111" s="12"/>
      <c r="BF111" s="13"/>
      <c r="BG111" s="13"/>
    </row>
    <row r="112" spans="1:114">
      <c r="U112" s="14"/>
      <c r="V112" s="14"/>
      <c r="AF112" s="12"/>
      <c r="AG112" s="12"/>
      <c r="AH112" s="12"/>
      <c r="AI112" s="12"/>
      <c r="AJ112" s="12"/>
      <c r="AK112" s="12"/>
      <c r="AL112" s="12"/>
      <c r="BF112" s="13"/>
      <c r="BG112" s="13"/>
    </row>
    <row r="113" spans="21:59">
      <c r="U113" s="14"/>
      <c r="V113" s="14"/>
      <c r="AF113" s="12"/>
      <c r="AG113" s="12"/>
      <c r="AH113" s="12"/>
      <c r="AI113" s="12"/>
      <c r="AJ113" s="12"/>
      <c r="AK113" s="12"/>
      <c r="AL113" s="12"/>
      <c r="BF113" s="13"/>
      <c r="BG113" s="13"/>
    </row>
    <row r="114" spans="21:59">
      <c r="U114" s="14"/>
      <c r="V114" s="14"/>
      <c r="AF114" s="12"/>
      <c r="AG114" s="12"/>
      <c r="AH114" s="12"/>
      <c r="AI114" s="12"/>
      <c r="AJ114" s="12"/>
      <c r="AK114" s="12"/>
      <c r="AL114" s="12"/>
      <c r="BF114" s="13"/>
      <c r="BG114" s="13"/>
    </row>
    <row r="115" spans="21:59">
      <c r="U115" s="14"/>
      <c r="V115" s="14"/>
      <c r="AF115" s="12"/>
      <c r="AG115" s="12"/>
      <c r="AH115" s="12"/>
      <c r="AI115" s="12"/>
      <c r="AJ115" s="12"/>
      <c r="AK115" s="12"/>
      <c r="AL115" s="12"/>
      <c r="BF115" s="13"/>
      <c r="BG115" s="13"/>
    </row>
    <row r="116" spans="21:59">
      <c r="U116" s="14"/>
      <c r="V116" s="14"/>
      <c r="AF116" s="12"/>
      <c r="AG116" s="12"/>
      <c r="AH116" s="12"/>
      <c r="AI116" s="12"/>
      <c r="AJ116" s="12"/>
      <c r="AK116" s="12"/>
      <c r="AL116" s="12"/>
      <c r="BF116" s="13"/>
      <c r="BG116" s="13"/>
    </row>
    <row r="117" spans="21:59">
      <c r="U117" s="14"/>
      <c r="V117" s="14"/>
      <c r="AF117" s="12"/>
      <c r="AG117" s="12"/>
      <c r="AH117" s="12"/>
      <c r="AI117" s="12"/>
      <c r="AJ117" s="12"/>
      <c r="AK117" s="12"/>
      <c r="AL117" s="12"/>
      <c r="BF117" s="13"/>
      <c r="BG117" s="13"/>
    </row>
    <row r="118" spans="21:59">
      <c r="U118" s="14"/>
      <c r="V118" s="14"/>
      <c r="AF118" s="12"/>
      <c r="AG118" s="12"/>
      <c r="AH118" s="12"/>
      <c r="AI118" s="12"/>
      <c r="AJ118" s="12"/>
      <c r="AK118" s="12"/>
      <c r="AL118" s="12"/>
      <c r="BF118" s="13"/>
      <c r="BG118" s="13"/>
    </row>
    <row r="119" spans="21:59">
      <c r="U119" s="14"/>
      <c r="V119" s="14"/>
      <c r="AF119" s="12"/>
      <c r="AG119" s="12"/>
      <c r="AH119" s="12"/>
      <c r="AI119" s="12"/>
      <c r="AJ119" s="12"/>
      <c r="AK119" s="12"/>
      <c r="AL119" s="12"/>
      <c r="BF119" s="13"/>
      <c r="BG119" s="13"/>
    </row>
    <row r="120" spans="21:59">
      <c r="U120" s="14"/>
      <c r="V120" s="14"/>
      <c r="AF120" s="12"/>
      <c r="AG120" s="12"/>
      <c r="AH120" s="12"/>
      <c r="AI120" s="12"/>
      <c r="AJ120" s="12"/>
      <c r="AK120" s="12"/>
      <c r="AL120" s="12"/>
      <c r="BF120" s="13"/>
      <c r="BG120" s="13"/>
    </row>
    <row r="121" spans="21:59">
      <c r="U121" s="14"/>
      <c r="V121" s="14"/>
      <c r="AF121" s="12"/>
      <c r="AG121" s="12"/>
      <c r="AH121" s="12"/>
      <c r="AI121" s="12"/>
      <c r="AJ121" s="12"/>
      <c r="AK121" s="12"/>
      <c r="AL121" s="12"/>
      <c r="BF121" s="13"/>
      <c r="BG121" s="13"/>
    </row>
    <row r="122" spans="21:59">
      <c r="U122" s="14"/>
      <c r="V122" s="14"/>
      <c r="AF122" s="12"/>
      <c r="AG122" s="12"/>
      <c r="AH122" s="12"/>
      <c r="AI122" s="12"/>
      <c r="AJ122" s="12"/>
      <c r="AK122" s="12"/>
      <c r="AL122" s="12"/>
      <c r="BF122" s="13"/>
      <c r="BG122" s="13"/>
    </row>
    <row r="123" spans="21:59">
      <c r="U123" s="14"/>
      <c r="V123" s="14"/>
      <c r="AF123" s="12"/>
      <c r="AG123" s="12"/>
      <c r="AH123" s="12"/>
      <c r="AI123" s="12"/>
      <c r="AJ123" s="12"/>
      <c r="AK123" s="12"/>
      <c r="AL123" s="12"/>
      <c r="BF123" s="13"/>
      <c r="BG123" s="13"/>
    </row>
    <row r="124" spans="21:59">
      <c r="U124" s="14"/>
      <c r="V124" s="14"/>
      <c r="AF124" s="12"/>
      <c r="AG124" s="12"/>
      <c r="AH124" s="12"/>
      <c r="AI124" s="12"/>
      <c r="AJ124" s="12"/>
      <c r="AK124" s="12"/>
      <c r="AL124" s="12"/>
      <c r="BF124" s="13"/>
      <c r="BG124" s="13"/>
    </row>
    <row r="125" spans="21:59">
      <c r="U125" s="14"/>
      <c r="V125" s="14"/>
      <c r="AF125" s="12"/>
      <c r="AG125" s="12"/>
      <c r="AH125" s="12"/>
      <c r="AI125" s="12"/>
      <c r="AJ125" s="12"/>
      <c r="AK125" s="12"/>
      <c r="AL125" s="12"/>
      <c r="BF125" s="13"/>
      <c r="BG125" s="13"/>
    </row>
    <row r="126" spans="21:59">
      <c r="U126" s="14"/>
      <c r="V126" s="14"/>
      <c r="AF126" s="12"/>
      <c r="AG126" s="12"/>
      <c r="AH126" s="12"/>
      <c r="AI126" s="12"/>
      <c r="AJ126" s="12"/>
      <c r="AK126" s="12"/>
      <c r="AL126" s="12"/>
      <c r="BF126" s="13"/>
      <c r="BG126" s="13"/>
    </row>
    <row r="127" spans="21:59">
      <c r="U127" s="14"/>
      <c r="V127" s="14"/>
      <c r="AF127" s="12"/>
      <c r="AG127" s="12"/>
      <c r="AH127" s="12"/>
      <c r="AI127" s="12"/>
      <c r="AJ127" s="12"/>
      <c r="AK127" s="12"/>
      <c r="AL127" s="12"/>
      <c r="BF127" s="13"/>
      <c r="BG127" s="13"/>
    </row>
    <row r="128" spans="21:59">
      <c r="U128" s="14"/>
      <c r="V128" s="14"/>
      <c r="AF128" s="12"/>
      <c r="AG128" s="12"/>
      <c r="AH128" s="12"/>
      <c r="AI128" s="12"/>
      <c r="AJ128" s="12"/>
      <c r="AK128" s="12"/>
      <c r="AL128" s="12"/>
      <c r="BF128" s="13"/>
      <c r="BG128" s="13"/>
    </row>
    <row r="129" spans="21:59">
      <c r="U129" s="14"/>
      <c r="V129" s="14"/>
      <c r="AF129" s="12"/>
      <c r="AG129" s="12"/>
      <c r="AH129" s="12"/>
      <c r="AI129" s="12"/>
      <c r="AJ129" s="12"/>
      <c r="AK129" s="12"/>
      <c r="AL129" s="12"/>
      <c r="BF129" s="13"/>
      <c r="BG129" s="13"/>
    </row>
    <row r="130" spans="21:59">
      <c r="U130" s="14"/>
      <c r="V130" s="14"/>
      <c r="AF130" s="12"/>
      <c r="AG130" s="12"/>
      <c r="AH130" s="12"/>
      <c r="AI130" s="12"/>
      <c r="AJ130" s="12"/>
      <c r="AK130" s="12"/>
      <c r="AL130" s="12"/>
      <c r="BF130" s="13"/>
      <c r="BG130" s="13"/>
    </row>
    <row r="131" spans="21:59">
      <c r="U131" s="14"/>
      <c r="V131" s="14"/>
      <c r="AF131" s="12"/>
      <c r="AG131" s="12"/>
      <c r="AH131" s="12"/>
      <c r="AI131" s="12"/>
      <c r="AJ131" s="12"/>
      <c r="AK131" s="12"/>
      <c r="AL131" s="12"/>
      <c r="BF131" s="13"/>
      <c r="BG131" s="13"/>
    </row>
    <row r="132" spans="21:59">
      <c r="U132" s="14"/>
      <c r="V132" s="14"/>
      <c r="AF132" s="12"/>
      <c r="AG132" s="12"/>
      <c r="AH132" s="12"/>
      <c r="AI132" s="12"/>
      <c r="AJ132" s="12"/>
      <c r="AK132" s="12"/>
      <c r="AL132" s="12"/>
      <c r="BF132" s="13"/>
      <c r="BG132" s="13"/>
    </row>
    <row r="133" spans="21:59">
      <c r="U133" s="14"/>
      <c r="V133" s="14"/>
      <c r="AF133" s="12"/>
      <c r="AG133" s="12"/>
      <c r="AH133" s="12"/>
      <c r="AI133" s="12"/>
      <c r="AJ133" s="12"/>
      <c r="AK133" s="12"/>
      <c r="AL133" s="12"/>
      <c r="BF133" s="13"/>
      <c r="BG133" s="13"/>
    </row>
    <row r="134" spans="21:59">
      <c r="U134" s="14"/>
      <c r="V134" s="14"/>
      <c r="AF134" s="12"/>
      <c r="AG134" s="12"/>
      <c r="AH134" s="12"/>
      <c r="AI134" s="12"/>
      <c r="AJ134" s="12"/>
      <c r="AK134" s="12"/>
      <c r="AL134" s="12"/>
      <c r="BF134" s="13"/>
      <c r="BG134" s="13"/>
    </row>
    <row r="135" spans="21:59">
      <c r="U135" s="14"/>
      <c r="V135" s="14"/>
      <c r="AF135" s="12"/>
      <c r="AG135" s="12"/>
      <c r="AH135" s="12"/>
      <c r="AI135" s="12"/>
      <c r="AJ135" s="12"/>
      <c r="AK135" s="12"/>
      <c r="AL135" s="12"/>
      <c r="BF135" s="13"/>
      <c r="BG135" s="13"/>
    </row>
    <row r="136" spans="21:59">
      <c r="U136" s="14"/>
      <c r="V136" s="14"/>
      <c r="AF136" s="12"/>
      <c r="AG136" s="12"/>
      <c r="AH136" s="12"/>
      <c r="AI136" s="12"/>
      <c r="AJ136" s="12"/>
      <c r="AK136" s="12"/>
      <c r="AL136" s="12"/>
      <c r="BF136" s="13"/>
      <c r="BG136" s="13"/>
    </row>
    <row r="137" spans="21:59">
      <c r="U137" s="14"/>
      <c r="V137" s="14"/>
      <c r="AF137" s="12"/>
      <c r="AG137" s="12"/>
      <c r="AH137" s="12"/>
      <c r="AI137" s="12"/>
      <c r="AJ137" s="12"/>
      <c r="AK137" s="12"/>
      <c r="AL137" s="12"/>
      <c r="BF137" s="13"/>
      <c r="BG137" s="13"/>
    </row>
    <row r="138" spans="21:59">
      <c r="U138" s="14"/>
      <c r="V138" s="14"/>
      <c r="AF138" s="12"/>
      <c r="AG138" s="12"/>
      <c r="AH138" s="12"/>
      <c r="AI138" s="12"/>
      <c r="AJ138" s="12"/>
      <c r="AK138" s="12"/>
      <c r="AL138" s="12"/>
      <c r="BF138" s="13"/>
      <c r="BG138" s="13"/>
    </row>
    <row r="139" spans="21:59">
      <c r="U139" s="14"/>
      <c r="V139" s="14"/>
      <c r="AF139" s="12"/>
      <c r="AG139" s="12"/>
      <c r="AH139" s="12"/>
      <c r="AI139" s="12"/>
      <c r="AJ139" s="12"/>
      <c r="AK139" s="12"/>
      <c r="AL139" s="12"/>
      <c r="BF139" s="13"/>
      <c r="BG139" s="13"/>
    </row>
    <row r="140" spans="21:59">
      <c r="U140" s="14"/>
      <c r="V140" s="14"/>
      <c r="AF140" s="12"/>
      <c r="AG140" s="12"/>
      <c r="AH140" s="12"/>
      <c r="AI140" s="12"/>
      <c r="AJ140" s="12"/>
      <c r="AK140" s="12"/>
      <c r="AL140" s="12"/>
      <c r="BF140" s="13"/>
      <c r="BG140" s="13"/>
    </row>
    <row r="141" spans="21:59">
      <c r="U141" s="14"/>
      <c r="V141" s="14"/>
      <c r="AF141" s="12"/>
      <c r="AG141" s="12"/>
      <c r="AH141" s="12"/>
      <c r="AI141" s="12"/>
      <c r="AJ141" s="12"/>
      <c r="AK141" s="12"/>
      <c r="AL141" s="12"/>
      <c r="BF141" s="13"/>
      <c r="BG141" s="13"/>
    </row>
    <row r="142" spans="21:59">
      <c r="U142" s="14"/>
      <c r="V142" s="14"/>
      <c r="AF142" s="12"/>
      <c r="AG142" s="12"/>
      <c r="AH142" s="12"/>
      <c r="AI142" s="12"/>
      <c r="AJ142" s="12"/>
      <c r="AK142" s="12"/>
      <c r="AL142" s="12"/>
      <c r="BF142" s="13"/>
      <c r="BG142" s="13"/>
    </row>
    <row r="143" spans="21:59">
      <c r="U143" s="14"/>
      <c r="V143" s="14"/>
      <c r="AF143" s="12"/>
      <c r="AG143" s="12"/>
      <c r="AH143" s="12"/>
      <c r="AI143" s="12"/>
      <c r="AJ143" s="12"/>
      <c r="AK143" s="12"/>
      <c r="AL143" s="12"/>
      <c r="BF143" s="13"/>
      <c r="BG143" s="13"/>
    </row>
    <row r="144" spans="21:59">
      <c r="U144" s="14"/>
      <c r="V144" s="14"/>
      <c r="AF144" s="12"/>
      <c r="AG144" s="12"/>
      <c r="AH144" s="12"/>
      <c r="AI144" s="12"/>
      <c r="AJ144" s="12"/>
      <c r="AK144" s="12"/>
      <c r="AL144" s="12"/>
      <c r="BF144" s="13"/>
      <c r="BG144" s="13"/>
    </row>
    <row r="145" spans="21:59">
      <c r="U145" s="14"/>
      <c r="V145" s="14"/>
      <c r="AF145" s="12"/>
      <c r="AG145" s="12"/>
      <c r="AH145" s="12"/>
      <c r="AI145" s="12"/>
      <c r="AJ145" s="12"/>
      <c r="AK145" s="12"/>
      <c r="AL145" s="12"/>
      <c r="BF145" s="13"/>
      <c r="BG145" s="13"/>
    </row>
    <row r="146" spans="21:59">
      <c r="U146" s="14"/>
      <c r="V146" s="14"/>
      <c r="AF146" s="12"/>
      <c r="AG146" s="12"/>
      <c r="AH146" s="12"/>
      <c r="AI146" s="12"/>
      <c r="AJ146" s="12"/>
      <c r="AK146" s="12"/>
      <c r="AL146" s="12"/>
      <c r="BF146" s="13"/>
      <c r="BG146" s="13"/>
    </row>
    <row r="147" spans="21:59">
      <c r="U147" s="14"/>
      <c r="V147" s="14"/>
      <c r="AF147" s="12"/>
      <c r="AG147" s="12"/>
      <c r="AH147" s="12"/>
      <c r="AI147" s="12"/>
      <c r="AJ147" s="12"/>
      <c r="AK147" s="12"/>
      <c r="AL147" s="12"/>
      <c r="BF147" s="13"/>
      <c r="BG147" s="13"/>
    </row>
    <row r="148" spans="21:59">
      <c r="U148" s="14"/>
      <c r="V148" s="14"/>
      <c r="AF148" s="12"/>
      <c r="AG148" s="12"/>
      <c r="AH148" s="12"/>
      <c r="AI148" s="12"/>
      <c r="AJ148" s="12"/>
      <c r="AK148" s="12"/>
      <c r="AL148" s="12"/>
      <c r="BF148" s="13"/>
      <c r="BG148" s="13"/>
    </row>
    <row r="149" spans="21:59">
      <c r="U149" s="14"/>
      <c r="V149" s="14"/>
      <c r="AF149" s="12"/>
      <c r="AG149" s="12"/>
      <c r="AH149" s="12"/>
      <c r="AI149" s="12"/>
      <c r="AJ149" s="12"/>
      <c r="AK149" s="12"/>
      <c r="AL149" s="12"/>
      <c r="BF149" s="13"/>
      <c r="BG149" s="13"/>
    </row>
    <row r="150" spans="21:59">
      <c r="U150" s="14"/>
      <c r="V150" s="14"/>
      <c r="AF150" s="12"/>
      <c r="AG150" s="12"/>
      <c r="AH150" s="12"/>
      <c r="AI150" s="12"/>
      <c r="AJ150" s="12"/>
      <c r="AK150" s="12"/>
      <c r="AL150" s="12"/>
      <c r="BF150" s="13"/>
      <c r="BG150" s="13"/>
    </row>
    <row r="151" spans="21:59">
      <c r="U151" s="14"/>
      <c r="V151" s="14"/>
      <c r="AF151" s="12"/>
      <c r="AG151" s="12"/>
      <c r="AH151" s="12"/>
      <c r="AI151" s="12"/>
      <c r="AJ151" s="12"/>
      <c r="AK151" s="12"/>
      <c r="AL151" s="12"/>
      <c r="BF151" s="13"/>
      <c r="BG151" s="13"/>
    </row>
    <row r="152" spans="21:59">
      <c r="U152" s="14"/>
      <c r="V152" s="14"/>
      <c r="AF152" s="12"/>
      <c r="AG152" s="12"/>
      <c r="AH152" s="12"/>
      <c r="AI152" s="12"/>
      <c r="AJ152" s="12"/>
      <c r="AK152" s="12"/>
      <c r="AL152" s="12"/>
      <c r="BF152" s="13"/>
      <c r="BG152" s="13"/>
    </row>
    <row r="153" spans="21:59">
      <c r="U153" s="14"/>
      <c r="V153" s="14"/>
      <c r="AF153" s="12"/>
      <c r="AG153" s="12"/>
      <c r="AH153" s="12"/>
      <c r="AI153" s="12"/>
      <c r="AJ153" s="12"/>
      <c r="AK153" s="12"/>
      <c r="AL153" s="12"/>
      <c r="BF153" s="13"/>
      <c r="BG153" s="13"/>
    </row>
    <row r="154" spans="21:59">
      <c r="U154" s="14"/>
      <c r="V154" s="14"/>
      <c r="AF154" s="12"/>
      <c r="AG154" s="12"/>
      <c r="AH154" s="12"/>
      <c r="AI154" s="12"/>
      <c r="AJ154" s="12"/>
      <c r="AK154" s="12"/>
      <c r="AL154" s="12"/>
      <c r="BF154" s="13"/>
      <c r="BG154" s="13"/>
    </row>
    <row r="155" spans="21:59">
      <c r="U155" s="14"/>
      <c r="V155" s="14"/>
      <c r="AF155" s="12"/>
      <c r="AG155" s="12"/>
      <c r="AH155" s="12"/>
      <c r="AI155" s="12"/>
      <c r="AJ155" s="12"/>
      <c r="AK155" s="12"/>
      <c r="AL155" s="12"/>
      <c r="BF155" s="13"/>
      <c r="BG155" s="13"/>
    </row>
    <row r="156" spans="21:59">
      <c r="U156" s="14"/>
      <c r="V156" s="14"/>
      <c r="AF156" s="12"/>
      <c r="AG156" s="12"/>
      <c r="AH156" s="12"/>
      <c r="AI156" s="12"/>
      <c r="AJ156" s="12"/>
      <c r="AK156" s="12"/>
      <c r="AL156" s="12"/>
      <c r="BF156" s="13"/>
      <c r="BG156" s="13"/>
    </row>
    <row r="157" spans="21:59">
      <c r="U157" s="14"/>
      <c r="V157" s="14"/>
      <c r="AF157" s="12"/>
      <c r="AG157" s="12"/>
      <c r="AH157" s="12"/>
      <c r="AI157" s="12"/>
      <c r="AJ157" s="12"/>
      <c r="AK157" s="12"/>
      <c r="AL157" s="12"/>
      <c r="BF157" s="13"/>
      <c r="BG157" s="13"/>
    </row>
    <row r="158" spans="21:59">
      <c r="U158" s="14"/>
      <c r="V158" s="14"/>
      <c r="AF158" s="12"/>
      <c r="AG158" s="12"/>
      <c r="AH158" s="12"/>
      <c r="AI158" s="12"/>
      <c r="AJ158" s="12"/>
      <c r="AK158" s="12"/>
      <c r="AL158" s="12"/>
      <c r="BF158" s="13"/>
      <c r="BG158" s="13"/>
    </row>
    <row r="159" spans="21:59">
      <c r="U159" s="14"/>
      <c r="V159" s="14"/>
      <c r="AF159" s="12"/>
      <c r="AG159" s="12"/>
      <c r="AH159" s="12"/>
      <c r="AI159" s="12"/>
      <c r="AJ159" s="12"/>
      <c r="AK159" s="12"/>
      <c r="AL159" s="12"/>
      <c r="BF159" s="13"/>
      <c r="BG159" s="13"/>
    </row>
    <row r="160" spans="21:59">
      <c r="U160" s="14"/>
      <c r="V160" s="14"/>
      <c r="AF160" s="12"/>
      <c r="AG160" s="12"/>
      <c r="AH160" s="12"/>
      <c r="AI160" s="12"/>
      <c r="AJ160" s="12"/>
      <c r="AK160" s="12"/>
      <c r="AL160" s="12"/>
      <c r="BF160" s="13"/>
      <c r="BG160" s="13"/>
    </row>
    <row r="161" spans="21:59">
      <c r="U161" s="14"/>
      <c r="V161" s="14"/>
      <c r="AF161" s="12"/>
      <c r="AG161" s="12"/>
      <c r="AH161" s="12"/>
      <c r="AI161" s="12"/>
      <c r="AJ161" s="12"/>
      <c r="AK161" s="12"/>
      <c r="AL161" s="12"/>
      <c r="BF161" s="13"/>
      <c r="BG161" s="13"/>
    </row>
    <row r="162" spans="21:59">
      <c r="U162" s="14"/>
      <c r="V162" s="14"/>
      <c r="AF162" s="12"/>
      <c r="AG162" s="12"/>
      <c r="AH162" s="12"/>
      <c r="AI162" s="12"/>
      <c r="AJ162" s="12"/>
      <c r="AK162" s="12"/>
      <c r="AL162" s="12"/>
      <c r="BF162" s="13"/>
      <c r="BG162" s="13"/>
    </row>
    <row r="163" spans="21:59">
      <c r="U163" s="14"/>
      <c r="V163" s="14"/>
      <c r="AF163" s="12"/>
      <c r="AG163" s="12"/>
      <c r="AH163" s="12"/>
      <c r="AI163" s="12"/>
      <c r="AJ163" s="12"/>
      <c r="AK163" s="12"/>
      <c r="AL163" s="12"/>
      <c r="BF163" s="13"/>
      <c r="BG163" s="13"/>
    </row>
    <row r="164" spans="21:59">
      <c r="U164" s="14"/>
      <c r="V164" s="14"/>
      <c r="AF164" s="12"/>
      <c r="AG164" s="12"/>
      <c r="AH164" s="12"/>
      <c r="AI164" s="12"/>
      <c r="AJ164" s="12"/>
      <c r="AK164" s="12"/>
      <c r="AL164" s="12"/>
      <c r="BF164" s="13"/>
      <c r="BG164" s="13"/>
    </row>
    <row r="165" spans="21:59">
      <c r="U165" s="14"/>
      <c r="V165" s="14"/>
      <c r="AF165" s="12"/>
      <c r="AG165" s="12"/>
      <c r="AH165" s="12"/>
      <c r="AI165" s="12"/>
      <c r="AJ165" s="12"/>
      <c r="AK165" s="12"/>
      <c r="AL165" s="12"/>
      <c r="BF165" s="13"/>
      <c r="BG165" s="13"/>
    </row>
    <row r="166" spans="21:59">
      <c r="U166" s="14"/>
      <c r="V166" s="14"/>
      <c r="AF166" s="12"/>
      <c r="AG166" s="12"/>
      <c r="AH166" s="12"/>
      <c r="AI166" s="12"/>
      <c r="AJ166" s="12"/>
      <c r="AK166" s="12"/>
      <c r="AL166" s="12"/>
      <c r="BF166" s="13"/>
      <c r="BG166" s="13"/>
    </row>
    <row r="167" spans="21:59">
      <c r="U167" s="14"/>
      <c r="V167" s="14"/>
      <c r="AF167" s="12"/>
      <c r="AG167" s="12"/>
      <c r="AH167" s="12"/>
      <c r="AI167" s="12"/>
      <c r="AJ167" s="12"/>
      <c r="AK167" s="12"/>
      <c r="AL167" s="12"/>
      <c r="BF167" s="13"/>
      <c r="BG167" s="13"/>
    </row>
    <row r="168" spans="21:59">
      <c r="U168" s="14"/>
      <c r="V168" s="14"/>
      <c r="AF168" s="12"/>
      <c r="AG168" s="12"/>
      <c r="AH168" s="12"/>
      <c r="AI168" s="12"/>
      <c r="AJ168" s="12"/>
      <c r="AK168" s="12"/>
      <c r="AL168" s="12"/>
      <c r="BF168" s="13"/>
      <c r="BG168" s="13"/>
    </row>
    <row r="169" spans="21:59">
      <c r="U169" s="14"/>
      <c r="V169" s="14"/>
      <c r="AF169" s="12"/>
      <c r="AG169" s="12"/>
      <c r="AH169" s="12"/>
      <c r="AI169" s="12"/>
      <c r="AJ169" s="12"/>
      <c r="AK169" s="12"/>
      <c r="AL169" s="12"/>
      <c r="BF169" s="13"/>
      <c r="BG169" s="13"/>
    </row>
    <row r="170" spans="21:59">
      <c r="U170" s="14"/>
      <c r="V170" s="14"/>
      <c r="AF170" s="12"/>
      <c r="AG170" s="12"/>
      <c r="AH170" s="12"/>
      <c r="AI170" s="12"/>
      <c r="AJ170" s="12"/>
      <c r="AK170" s="12"/>
      <c r="AL170" s="12"/>
      <c r="BF170" s="13"/>
      <c r="BG170" s="13"/>
    </row>
    <row r="171" spans="21:59">
      <c r="U171" s="14"/>
      <c r="V171" s="14"/>
      <c r="AF171" s="12"/>
      <c r="AG171" s="12"/>
      <c r="AH171" s="12"/>
      <c r="AI171" s="12"/>
      <c r="AJ171" s="12"/>
      <c r="AK171" s="12"/>
      <c r="AL171" s="12"/>
      <c r="BF171" s="13"/>
      <c r="BG171" s="13"/>
    </row>
    <row r="172" spans="21:59">
      <c r="U172" s="14"/>
      <c r="V172" s="14"/>
      <c r="AF172" s="12"/>
      <c r="AG172" s="12"/>
      <c r="AH172" s="12"/>
      <c r="AI172" s="12"/>
      <c r="AJ172" s="12"/>
      <c r="AK172" s="12"/>
      <c r="AL172" s="12"/>
      <c r="BF172" s="13"/>
      <c r="BG172" s="13"/>
    </row>
    <row r="173" spans="21:59">
      <c r="U173" s="14"/>
      <c r="V173" s="14"/>
      <c r="AF173" s="12"/>
      <c r="AG173" s="12"/>
      <c r="AH173" s="12"/>
      <c r="AI173" s="12"/>
      <c r="AJ173" s="12"/>
      <c r="AK173" s="12"/>
      <c r="AL173" s="12"/>
      <c r="BF173" s="13"/>
      <c r="BG173" s="13"/>
    </row>
    <row r="174" spans="21:59">
      <c r="U174" s="14"/>
      <c r="V174" s="14"/>
      <c r="AF174" s="12"/>
      <c r="AG174" s="12"/>
      <c r="AH174" s="12"/>
      <c r="AI174" s="12"/>
      <c r="AJ174" s="12"/>
      <c r="AK174" s="12"/>
      <c r="AL174" s="12"/>
      <c r="BF174" s="13"/>
      <c r="BG174" s="13"/>
    </row>
    <row r="175" spans="21:59">
      <c r="U175" s="14"/>
      <c r="V175" s="14"/>
      <c r="AF175" s="12"/>
      <c r="AG175" s="12"/>
      <c r="AH175" s="12"/>
      <c r="AI175" s="12"/>
      <c r="AJ175" s="12"/>
      <c r="AK175" s="12"/>
      <c r="AL175" s="12"/>
      <c r="BF175" s="13"/>
      <c r="BG175" s="13"/>
    </row>
    <row r="176" spans="21:59">
      <c r="U176" s="14"/>
      <c r="V176" s="14"/>
      <c r="AF176" s="12"/>
      <c r="AG176" s="12"/>
      <c r="AH176" s="12"/>
      <c r="AI176" s="12"/>
      <c r="AJ176" s="12"/>
      <c r="AK176" s="12"/>
      <c r="AL176" s="12"/>
      <c r="BF176" s="13"/>
      <c r="BG176" s="13"/>
    </row>
    <row r="177" spans="21:59">
      <c r="U177" s="14"/>
      <c r="V177" s="14"/>
      <c r="AF177" s="12"/>
      <c r="AG177" s="12"/>
      <c r="AH177" s="12"/>
      <c r="AI177" s="12"/>
      <c r="AJ177" s="12"/>
      <c r="AK177" s="12"/>
      <c r="AL177" s="12"/>
      <c r="BF177" s="13"/>
      <c r="BG177" s="13"/>
    </row>
    <row r="178" spans="21:59">
      <c r="U178" s="14"/>
      <c r="V178" s="14"/>
      <c r="AF178" s="12"/>
      <c r="AG178" s="12"/>
      <c r="AH178" s="12"/>
      <c r="AI178" s="12"/>
      <c r="AJ178" s="12"/>
      <c r="AK178" s="12"/>
      <c r="AL178" s="12"/>
      <c r="BF178" s="13"/>
      <c r="BG178" s="13"/>
    </row>
    <row r="179" spans="21:59">
      <c r="U179" s="14"/>
      <c r="V179" s="14"/>
      <c r="AF179" s="12"/>
      <c r="AG179" s="12"/>
      <c r="AH179" s="12"/>
      <c r="AI179" s="12"/>
      <c r="AJ179" s="12"/>
      <c r="AK179" s="12"/>
      <c r="AL179" s="12"/>
      <c r="BF179" s="13"/>
      <c r="BG179" s="13"/>
    </row>
    <row r="180" spans="21:59">
      <c r="U180" s="14"/>
      <c r="V180" s="14"/>
      <c r="AF180" s="12"/>
      <c r="AG180" s="12"/>
      <c r="AH180" s="12"/>
      <c r="AI180" s="12"/>
      <c r="AJ180" s="12"/>
      <c r="AK180" s="12"/>
      <c r="AL180" s="12"/>
      <c r="BF180" s="13"/>
      <c r="BG180" s="13"/>
    </row>
    <row r="181" spans="21:59">
      <c r="U181" s="14"/>
      <c r="V181" s="14"/>
      <c r="AF181" s="12"/>
      <c r="AG181" s="12"/>
      <c r="AH181" s="12"/>
      <c r="AI181" s="12"/>
      <c r="AJ181" s="12"/>
      <c r="AK181" s="12"/>
      <c r="AL181" s="12"/>
      <c r="BF181" s="13"/>
      <c r="BG181" s="13"/>
    </row>
    <row r="182" spans="21:59">
      <c r="U182" s="14"/>
      <c r="V182" s="14"/>
      <c r="AF182" s="12"/>
      <c r="AG182" s="12"/>
      <c r="AH182" s="12"/>
      <c r="AI182" s="12"/>
      <c r="AJ182" s="12"/>
      <c r="AK182" s="12"/>
      <c r="AL182" s="12"/>
      <c r="BF182" s="13"/>
      <c r="BG182" s="13"/>
    </row>
    <row r="183" spans="21:59">
      <c r="AF183" s="12"/>
      <c r="AG183" s="12"/>
      <c r="AH183" s="12"/>
      <c r="AI183" s="12"/>
      <c r="AJ183" s="12"/>
      <c r="AK183" s="12"/>
      <c r="AL183" s="12"/>
      <c r="BF183" s="13"/>
      <c r="BG183" s="13"/>
    </row>
    <row r="184" spans="21:59">
      <c r="AF184" s="12"/>
      <c r="AG184" s="12"/>
      <c r="AH184" s="12"/>
      <c r="AI184" s="12"/>
      <c r="AJ184" s="12"/>
      <c r="AK184" s="12"/>
      <c r="AL184" s="12"/>
      <c r="BF184" s="13"/>
      <c r="BG184" s="13"/>
    </row>
    <row r="185" spans="21:59">
      <c r="AF185" s="12"/>
      <c r="AG185" s="12"/>
      <c r="AH185" s="12"/>
      <c r="AI185" s="12"/>
      <c r="AJ185" s="12"/>
      <c r="AK185" s="12"/>
      <c r="AL185" s="12"/>
      <c r="BF185" s="13"/>
      <c r="BG185" s="13"/>
    </row>
    <row r="186" spans="21:59">
      <c r="AF186" s="12"/>
      <c r="AG186" s="12"/>
      <c r="AH186" s="12"/>
      <c r="AI186" s="12"/>
      <c r="AJ186" s="12"/>
      <c r="AK186" s="12"/>
      <c r="AL186" s="12"/>
      <c r="BF186" s="13"/>
      <c r="BG186" s="13"/>
    </row>
    <row r="187" spans="21:59">
      <c r="AF187" s="12"/>
      <c r="AG187" s="12"/>
      <c r="AH187" s="12"/>
      <c r="AI187" s="12"/>
      <c r="AJ187" s="12"/>
      <c r="AK187" s="12"/>
      <c r="AL187" s="12"/>
      <c r="BF187" s="13"/>
      <c r="BG187" s="13"/>
    </row>
    <row r="188" spans="21:59">
      <c r="AF188" s="12"/>
      <c r="AG188" s="12"/>
      <c r="AH188" s="12"/>
      <c r="AI188" s="12"/>
      <c r="AJ188" s="12"/>
      <c r="AK188" s="12"/>
      <c r="AL188" s="12"/>
      <c r="BF188" s="13"/>
      <c r="BG188" s="13"/>
    </row>
    <row r="189" spans="21:59">
      <c r="AF189" s="12"/>
      <c r="AG189" s="12"/>
      <c r="AH189" s="12"/>
      <c r="AI189" s="12"/>
      <c r="AJ189" s="12"/>
      <c r="AK189" s="12"/>
      <c r="AL189" s="12"/>
      <c r="BF189" s="13"/>
      <c r="BG189" s="13"/>
    </row>
    <row r="190" spans="21:59">
      <c r="AF190" s="12"/>
      <c r="AG190" s="12"/>
      <c r="AH190" s="12"/>
      <c r="AI190" s="12"/>
      <c r="AJ190" s="12"/>
      <c r="AK190" s="12"/>
      <c r="AL190" s="12"/>
      <c r="BF190" s="13"/>
      <c r="BG190" s="13"/>
    </row>
    <row r="191" spans="21:59">
      <c r="AF191" s="12"/>
      <c r="AG191" s="12"/>
      <c r="AH191" s="12"/>
      <c r="AI191" s="12"/>
      <c r="AJ191" s="12"/>
      <c r="AK191" s="12"/>
      <c r="AL191" s="12"/>
      <c r="BF191" s="13"/>
      <c r="BG191" s="13"/>
    </row>
    <row r="192" spans="21:59">
      <c r="AF192" s="12"/>
      <c r="AG192" s="12"/>
      <c r="AH192" s="12"/>
      <c r="AI192" s="12"/>
      <c r="AJ192" s="12"/>
      <c r="AK192" s="12"/>
      <c r="AL192" s="12"/>
      <c r="BF192" s="13"/>
      <c r="BG192" s="13"/>
    </row>
    <row r="193" spans="32:59">
      <c r="AF193" s="12"/>
      <c r="AG193" s="12"/>
      <c r="AH193" s="12"/>
      <c r="AI193" s="12"/>
      <c r="AJ193" s="12"/>
      <c r="AK193" s="12"/>
      <c r="AL193" s="12"/>
      <c r="BF193" s="13"/>
      <c r="BG193" s="13"/>
    </row>
    <row r="194" spans="32:59">
      <c r="AF194" s="12"/>
      <c r="AG194" s="12"/>
      <c r="AH194" s="12"/>
      <c r="AI194" s="12"/>
      <c r="AJ194" s="12"/>
      <c r="AK194" s="12"/>
      <c r="AL194" s="12"/>
    </row>
    <row r="195" spans="32:59">
      <c r="AF195" s="12"/>
      <c r="AG195" s="12"/>
      <c r="AH195" s="12"/>
      <c r="AI195" s="12"/>
      <c r="AJ195" s="12"/>
      <c r="AK195" s="12"/>
      <c r="AL195" s="12"/>
    </row>
    <row r="196" spans="32:59">
      <c r="AF196" s="12"/>
      <c r="AG196" s="12"/>
      <c r="AH196" s="12"/>
      <c r="AI196" s="12"/>
      <c r="AJ196" s="12"/>
      <c r="AK196" s="12"/>
      <c r="AL196" s="12"/>
    </row>
    <row r="197" spans="32:59">
      <c r="AF197" s="12"/>
      <c r="AG197" s="12"/>
      <c r="AH197" s="12"/>
      <c r="AI197" s="12"/>
      <c r="AJ197" s="12"/>
      <c r="AK197" s="12"/>
      <c r="AL197" s="12"/>
    </row>
    <row r="198" spans="32:59">
      <c r="AF198" s="12"/>
      <c r="AG198" s="12"/>
      <c r="AH198" s="12"/>
      <c r="AI198" s="12"/>
      <c r="AJ198" s="12"/>
      <c r="AK198" s="12"/>
      <c r="AL198" s="12"/>
    </row>
    <row r="199" spans="32:59">
      <c r="AF199" s="12"/>
      <c r="AG199" s="12"/>
      <c r="AH199" s="12"/>
      <c r="AI199" s="12"/>
      <c r="AJ199" s="12"/>
      <c r="AK199" s="12"/>
      <c r="AL199" s="12"/>
    </row>
    <row r="200" spans="32:59">
      <c r="AF200" s="12"/>
      <c r="AG200" s="12"/>
      <c r="AH200" s="12"/>
      <c r="AI200" s="12"/>
      <c r="AJ200" s="12"/>
      <c r="AK200" s="12"/>
      <c r="AL200" s="12"/>
    </row>
    <row r="201" spans="32:59">
      <c r="AF201" s="12"/>
      <c r="AG201" s="12"/>
      <c r="AH201" s="12"/>
      <c r="AI201" s="12"/>
      <c r="AJ201" s="12"/>
      <c r="AK201" s="12"/>
      <c r="AL201" s="12"/>
    </row>
    <row r="202" spans="32:59">
      <c r="AF202" s="12"/>
      <c r="AG202" s="12"/>
      <c r="AH202" s="12"/>
      <c r="AI202" s="12"/>
      <c r="AJ202" s="12"/>
      <c r="AK202" s="12"/>
      <c r="AL202" s="12"/>
    </row>
    <row r="203" spans="32:59">
      <c r="AF203" s="12"/>
      <c r="AG203" s="12"/>
      <c r="AH203" s="12"/>
      <c r="AI203" s="12"/>
      <c r="AJ203" s="12"/>
      <c r="AK203" s="12"/>
      <c r="AL203" s="12"/>
    </row>
  </sheetData>
  <mergeCells count="61">
    <mergeCell ref="H52:I52"/>
    <mergeCell ref="H41:I41"/>
    <mergeCell ref="H42:I42"/>
    <mergeCell ref="H43:I43"/>
    <mergeCell ref="H44:I44"/>
    <mergeCell ref="H45:I45"/>
    <mergeCell ref="H46:I46"/>
    <mergeCell ref="H47:I47"/>
    <mergeCell ref="H48:I48"/>
    <mergeCell ref="H49:I49"/>
    <mergeCell ref="H50:I50"/>
    <mergeCell ref="H51:I51"/>
    <mergeCell ref="H40:I40"/>
    <mergeCell ref="H29:I29"/>
    <mergeCell ref="H30:I30"/>
    <mergeCell ref="H31:I31"/>
    <mergeCell ref="H32:I32"/>
    <mergeCell ref="H33:I33"/>
    <mergeCell ref="H34:I34"/>
    <mergeCell ref="H35:I35"/>
    <mergeCell ref="H36:I36"/>
    <mergeCell ref="H37:I37"/>
    <mergeCell ref="H38:I38"/>
    <mergeCell ref="H39:I39"/>
    <mergeCell ref="H28:I28"/>
    <mergeCell ref="H17:I17"/>
    <mergeCell ref="H18:I18"/>
    <mergeCell ref="H19:I19"/>
    <mergeCell ref="H20:I20"/>
    <mergeCell ref="H21:I21"/>
    <mergeCell ref="H22:I22"/>
    <mergeCell ref="H23:I23"/>
    <mergeCell ref="H24:I24"/>
    <mergeCell ref="H25:I25"/>
    <mergeCell ref="H26:I26"/>
    <mergeCell ref="H27:I27"/>
    <mergeCell ref="H16:I16"/>
    <mergeCell ref="H5:I5"/>
    <mergeCell ref="H6:I6"/>
    <mergeCell ref="H7:I7"/>
    <mergeCell ref="H8:I8"/>
    <mergeCell ref="H9:I9"/>
    <mergeCell ref="H10:I10"/>
    <mergeCell ref="H11:I11"/>
    <mergeCell ref="H12:I12"/>
    <mergeCell ref="H13:I13"/>
    <mergeCell ref="H14:I14"/>
    <mergeCell ref="H15:I15"/>
    <mergeCell ref="G83:H83"/>
    <mergeCell ref="G84:H84"/>
    <mergeCell ref="G78:H78"/>
    <mergeCell ref="G79:H79"/>
    <mergeCell ref="G80:H80"/>
    <mergeCell ref="G81:H81"/>
    <mergeCell ref="G82:H82"/>
    <mergeCell ref="B3:L3"/>
    <mergeCell ref="BC3:BD3"/>
    <mergeCell ref="AY3:BA3"/>
    <mergeCell ref="N3:S3"/>
    <mergeCell ref="AF3:AW3"/>
    <mergeCell ref="U3:AD3"/>
  </mergeCells>
  <hyperlinks>
    <hyperlink ref="A1" location="'Front page'!A1" display="Front page"/>
  </hyperlinks>
  <pageMargins left="0.7" right="0.7" top="0.75" bottom="0.75" header="0.3" footer="0.3"/>
  <pageSetup paperSize="9" orientation="portrait" horizontalDpi="1200" verticalDpi="1200" r:id="rId1"/>
  <ignoredErrors>
    <ignoredError sqref="X8"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V162"/>
  <sheetViews>
    <sheetView zoomScale="80" zoomScaleNormal="80" workbookViewId="0">
      <pane xSplit="1" ySplit="5" topLeftCell="B6" activePane="bottomRight" state="frozen"/>
      <selection activeCell="G15" sqref="G15"/>
      <selection pane="topRight" activeCell="G15" sqref="G15"/>
      <selection pane="bottomLeft" activeCell="G15" sqref="G15"/>
      <selection pane="bottomRight"/>
    </sheetView>
  </sheetViews>
  <sheetFormatPr defaultRowHeight="15"/>
  <cols>
    <col min="1" max="2" width="13" customWidth="1"/>
    <col min="3" max="3" width="13" style="68" customWidth="1"/>
    <col min="5" max="5" width="9.140625" style="68"/>
    <col min="6" max="6" width="16.85546875" customWidth="1"/>
    <col min="7" max="7" width="17" style="68" customWidth="1"/>
    <col min="8" max="8" width="14.85546875" style="68" customWidth="1"/>
    <col min="9" max="10" width="20.28515625" style="68" customWidth="1"/>
    <col min="11" max="12" width="14.85546875" style="68" customWidth="1"/>
    <col min="13" max="13" width="23.7109375" style="68" customWidth="1"/>
    <col min="14" max="14" width="15.85546875" style="68" customWidth="1"/>
    <col min="15" max="15" width="22" style="68" customWidth="1"/>
    <col min="16" max="16" width="14.28515625" style="68" customWidth="1"/>
    <col min="17" max="17" width="14" style="68" customWidth="1"/>
    <col min="18" max="18" width="14.140625" customWidth="1"/>
    <col min="19" max="19" width="14.140625" style="68" customWidth="1"/>
    <col min="20" max="20" width="12.140625" customWidth="1"/>
    <col min="21" max="22" width="12.140625" style="68" customWidth="1"/>
    <col min="23" max="23" width="13" customWidth="1"/>
    <col min="24" max="24" width="13" style="68" customWidth="1"/>
    <col min="25" max="25" width="12.28515625" customWidth="1"/>
    <col min="26" max="27" width="12.28515625" style="68" customWidth="1"/>
    <col min="28" max="28" width="14.42578125" customWidth="1"/>
    <col min="29" max="29" width="14.42578125" style="68" customWidth="1"/>
    <col min="30" max="30" width="14" customWidth="1"/>
    <col min="31" max="31" width="12.42578125" customWidth="1"/>
    <col min="32" max="34" width="12.42578125" style="68" customWidth="1"/>
    <col min="36" max="36" width="14.7109375" customWidth="1"/>
    <col min="40" max="40" width="12" customWidth="1"/>
  </cols>
  <sheetData>
    <row r="1" spans="1:45" s="68" customFormat="1" ht="18.75">
      <c r="A1" s="230" t="s">
        <v>348</v>
      </c>
      <c r="B1" s="229" t="s">
        <v>297</v>
      </c>
    </row>
    <row r="2" spans="1:45" s="68" customFormat="1" ht="18.75">
      <c r="A2" s="230"/>
      <c r="B2" s="229"/>
    </row>
    <row r="3" spans="1:45" s="74" customFormat="1" ht="45">
      <c r="B3" s="267" t="s">
        <v>172</v>
      </c>
      <c r="C3" s="267"/>
      <c r="D3" s="267" t="s">
        <v>176</v>
      </c>
      <c r="E3" s="267"/>
      <c r="F3" s="267" t="s">
        <v>177</v>
      </c>
      <c r="G3" s="267"/>
      <c r="H3" s="267"/>
      <c r="I3" s="267"/>
      <c r="J3" s="267"/>
      <c r="K3" s="76" t="s">
        <v>178</v>
      </c>
      <c r="L3" s="76"/>
      <c r="M3" s="76" t="s">
        <v>205</v>
      </c>
      <c r="N3" s="76"/>
      <c r="O3" s="267" t="s">
        <v>200</v>
      </c>
      <c r="P3" s="267"/>
      <c r="Q3" s="76" t="s">
        <v>175</v>
      </c>
      <c r="R3" s="267" t="s">
        <v>196</v>
      </c>
      <c r="S3" s="267"/>
      <c r="T3" s="267" t="s">
        <v>197</v>
      </c>
      <c r="U3" s="267"/>
      <c r="V3" s="267" t="s">
        <v>174</v>
      </c>
      <c r="W3" s="267"/>
      <c r="X3" s="267"/>
      <c r="Y3" s="267" t="s">
        <v>198</v>
      </c>
      <c r="Z3" s="267"/>
      <c r="AA3" s="267" t="s">
        <v>199</v>
      </c>
      <c r="AB3" s="267"/>
      <c r="AC3" s="267"/>
      <c r="AD3" s="76" t="s">
        <v>180</v>
      </c>
      <c r="AJ3" s="76" t="s">
        <v>358</v>
      </c>
    </row>
    <row r="4" spans="1:45" s="74" customFormat="1" ht="16.5" customHeight="1">
      <c r="A4" s="74" t="s">
        <v>173</v>
      </c>
      <c r="C4" s="106">
        <v>7.1599999999999997E-2</v>
      </c>
      <c r="E4" s="106">
        <v>6.6299999999999998E-2</v>
      </c>
      <c r="J4" s="106">
        <v>0.26319999999999999</v>
      </c>
      <c r="L4" s="106">
        <v>3.8300000000000001E-2</v>
      </c>
      <c r="N4" s="106">
        <v>1.41E-2</v>
      </c>
      <c r="P4" s="106">
        <v>0.1002</v>
      </c>
      <c r="Q4" s="106">
        <v>0.159</v>
      </c>
      <c r="S4" s="106">
        <v>1.6899999999999998E-2</v>
      </c>
      <c r="U4" s="106">
        <v>8.1799999999999998E-2</v>
      </c>
      <c r="X4" s="106">
        <v>4.24E-2</v>
      </c>
      <c r="Z4" s="106">
        <v>5.57E-2</v>
      </c>
      <c r="AC4" s="106">
        <v>9.0499999999999997E-2</v>
      </c>
      <c r="AD4" s="105">
        <f>SUM(C4:AC4)</f>
        <v>1</v>
      </c>
      <c r="AE4" s="106" t="s">
        <v>215</v>
      </c>
      <c r="AF4" s="109" t="s">
        <v>216</v>
      </c>
      <c r="AG4" s="109"/>
      <c r="AH4" s="109"/>
    </row>
    <row r="5" spans="1:45" s="74" customFormat="1" ht="60">
      <c r="B5" s="74" t="s">
        <v>360</v>
      </c>
      <c r="C5" s="106" t="s">
        <v>206</v>
      </c>
      <c r="D5" s="74" t="s">
        <v>208</v>
      </c>
      <c r="E5" s="106" t="s">
        <v>206</v>
      </c>
      <c r="F5" s="74" t="s">
        <v>214</v>
      </c>
      <c r="G5" s="74" t="s">
        <v>203</v>
      </c>
      <c r="H5" s="74" t="s">
        <v>206</v>
      </c>
      <c r="I5" s="74" t="s">
        <v>202</v>
      </c>
      <c r="J5" s="106" t="s">
        <v>207</v>
      </c>
      <c r="K5" s="74" t="s">
        <v>179</v>
      </c>
      <c r="L5" s="106" t="s">
        <v>206</v>
      </c>
      <c r="M5" s="74" t="s">
        <v>208</v>
      </c>
      <c r="N5" s="106" t="s">
        <v>206</v>
      </c>
      <c r="O5" s="74" t="s">
        <v>204</v>
      </c>
      <c r="P5" s="106" t="s">
        <v>206</v>
      </c>
      <c r="Q5" s="106"/>
      <c r="R5" s="74" t="s">
        <v>213</v>
      </c>
      <c r="S5" s="106" t="s">
        <v>206</v>
      </c>
      <c r="T5" s="74" t="s">
        <v>209</v>
      </c>
      <c r="U5" s="106" t="s">
        <v>206</v>
      </c>
      <c r="V5" s="74" t="s">
        <v>211</v>
      </c>
      <c r="W5" s="74" t="s">
        <v>201</v>
      </c>
      <c r="X5" s="106" t="s">
        <v>206</v>
      </c>
      <c r="Y5" s="74" t="str">
        <f>W5</f>
        <v>Government wages</v>
      </c>
      <c r="Z5" s="106" t="s">
        <v>206</v>
      </c>
      <c r="AA5" s="74" t="s">
        <v>212</v>
      </c>
      <c r="AB5" s="74" t="s">
        <v>210</v>
      </c>
      <c r="AC5" s="106" t="s">
        <v>206</v>
      </c>
      <c r="AE5" s="106"/>
      <c r="AF5" s="109"/>
      <c r="AG5" s="109"/>
      <c r="AH5" s="109"/>
      <c r="AJ5" s="74" t="s">
        <v>186</v>
      </c>
      <c r="AK5" s="74" t="s">
        <v>187</v>
      </c>
      <c r="AL5" s="74" t="s">
        <v>188</v>
      </c>
      <c r="AM5" s="74" t="s">
        <v>189</v>
      </c>
      <c r="AN5" s="74" t="s">
        <v>190</v>
      </c>
      <c r="AO5" s="74" t="s">
        <v>191</v>
      </c>
      <c r="AP5" s="74" t="s">
        <v>192</v>
      </c>
      <c r="AQ5" s="74" t="s">
        <v>193</v>
      </c>
      <c r="AR5" s="74" t="s">
        <v>195</v>
      </c>
      <c r="AS5" s="74" t="s">
        <v>194</v>
      </c>
    </row>
    <row r="6" spans="1:45">
      <c r="A6">
        <v>1870</v>
      </c>
      <c r="B6" s="70">
        <v>93.1</v>
      </c>
      <c r="C6" s="108">
        <f t="shared" ref="C6:C42" si="0">B6/0.864</f>
        <v>107.75462962962962</v>
      </c>
      <c r="D6" s="71">
        <f>AM6</f>
        <v>104.1</v>
      </c>
      <c r="E6" s="107">
        <f t="shared" ref="E6:E42" si="1">D6/0.927</f>
        <v>112.2977346278317</v>
      </c>
      <c r="F6" s="71">
        <v>118.5</v>
      </c>
      <c r="G6" s="71">
        <v>109</v>
      </c>
      <c r="H6" s="71">
        <f t="shared" ref="H6:H42" si="2">G6/0.94</f>
        <v>115.95744680851064</v>
      </c>
      <c r="I6" s="71">
        <v>116</v>
      </c>
      <c r="J6" s="107">
        <f t="shared" ref="J6:J42" si="3">0.5*H6+0.5*I6</f>
        <v>115.97872340425532</v>
      </c>
      <c r="K6" s="71">
        <v>51.6</v>
      </c>
      <c r="L6" s="107">
        <f t="shared" ref="L6:L42" si="4">K6/0.53</f>
        <v>97.35849056603773</v>
      </c>
      <c r="M6" s="71">
        <f t="shared" ref="M6:M50" si="5">D6</f>
        <v>104.1</v>
      </c>
      <c r="N6" s="107">
        <f t="shared" ref="N6:N42" si="6">E6</f>
        <v>112.2977346278317</v>
      </c>
      <c r="O6" s="71">
        <f>AQ6</f>
        <v>126.2</v>
      </c>
      <c r="P6" s="107">
        <f t="shared" ref="P6:P42" si="7">O6/0.971</f>
        <v>129.96910401647787</v>
      </c>
      <c r="Q6" s="107">
        <f t="shared" ref="Q6:Q50" si="8">($C$4*C6+$J$4*J6)/($C$4+$J$4)</f>
        <v>114.21992676667109</v>
      </c>
      <c r="R6" s="71">
        <f>W6</f>
        <v>65.245670036144176</v>
      </c>
      <c r="S6" s="107">
        <f t="shared" ref="S6:S36" si="9">R6/0.97</f>
        <v>67.263577356849666</v>
      </c>
      <c r="T6">
        <f>AK6</f>
        <v>71.599999999999994</v>
      </c>
      <c r="U6" s="107">
        <f t="shared" ref="U6:U42" si="10">T6/1.091</f>
        <v>65.627864344637942</v>
      </c>
      <c r="V6" s="71">
        <v>58.896360642711116</v>
      </c>
      <c r="W6" s="71">
        <f t="shared" ref="W6:W14" si="11">W7*V6/V7</f>
        <v>65.245670036144176</v>
      </c>
      <c r="X6" s="107">
        <f t="shared" ref="X6:X42" si="12">W6/0.97</f>
        <v>67.263577356849666</v>
      </c>
      <c r="Y6" s="71">
        <f t="shared" ref="Y6:Y14" si="13">Y7*V6/V7</f>
        <v>65.245670036144176</v>
      </c>
      <c r="Z6" s="107">
        <f t="shared" ref="Z6:Z42" si="14">Y6/0.97</f>
        <v>67.263577356849666</v>
      </c>
      <c r="AA6" s="71">
        <v>39.386708040214891</v>
      </c>
      <c r="AB6" s="70">
        <f t="shared" ref="AB6:AB14" si="15">AB7*AA6/AA7</f>
        <v>66.722029528796213</v>
      </c>
      <c r="AC6" s="108">
        <f t="shared" ref="AC6:AC42" si="16">AB6/0.946</f>
        <v>70.530686605492832</v>
      </c>
      <c r="AE6" s="107">
        <f t="shared" ref="AE6:AE42" si="17">100*(C$4*$C6/$C$43+E$4*$E6/$E$43+J$4*$J6/$J$43+L$4*$L6/$L$43+N$4*$N6/$N$43+P$4*$P6/$P$43+Q$4*$Q6/$Q$43+S$4*$S6/$S$43+U$4*$U6/$U$43+X$4*$X6/$X$43+Z$4*$Z6/$Z$43+AC$4*$AC6/$AC$43)</f>
        <v>101.66896994981636</v>
      </c>
      <c r="AF6" s="110">
        <f>100*('GDP(I) and productivity'!N34/'GDP(I) and productivity'!$N$71)</f>
        <v>100.84439924232538</v>
      </c>
      <c r="AG6" s="110"/>
      <c r="AH6" s="110"/>
      <c r="AI6">
        <v>1870</v>
      </c>
      <c r="AJ6">
        <v>125.3</v>
      </c>
      <c r="AK6">
        <v>71.599999999999994</v>
      </c>
      <c r="AL6">
        <v>129.5</v>
      </c>
      <c r="AM6">
        <v>104.1</v>
      </c>
      <c r="AN6">
        <v>145.5</v>
      </c>
      <c r="AO6">
        <v>97.3</v>
      </c>
      <c r="AP6" s="71">
        <v>92</v>
      </c>
      <c r="AQ6">
        <v>126.2</v>
      </c>
      <c r="AR6" s="71">
        <v>100</v>
      </c>
      <c r="AS6">
        <v>113.1</v>
      </c>
    </row>
    <row r="7" spans="1:45">
      <c r="A7">
        <f>A6+1</f>
        <v>1871</v>
      </c>
      <c r="B7" s="70">
        <v>98.8</v>
      </c>
      <c r="C7" s="108">
        <f t="shared" si="0"/>
        <v>114.35185185185185</v>
      </c>
      <c r="D7" s="71">
        <f t="shared" ref="D7:D50" si="18">AM7</f>
        <v>103.6</v>
      </c>
      <c r="E7" s="107">
        <f t="shared" si="1"/>
        <v>111.75836030204961</v>
      </c>
      <c r="F7" s="71">
        <v>118</v>
      </c>
      <c r="G7" s="71">
        <v>110</v>
      </c>
      <c r="H7" s="71">
        <f t="shared" si="2"/>
        <v>117.02127659574468</v>
      </c>
      <c r="I7" s="71">
        <v>118.6</v>
      </c>
      <c r="J7" s="107">
        <f t="shared" si="3"/>
        <v>117.81063829787234</v>
      </c>
      <c r="K7" s="71">
        <v>52.4</v>
      </c>
      <c r="L7" s="107">
        <f t="shared" si="4"/>
        <v>98.867924528301884</v>
      </c>
      <c r="M7" s="71">
        <f t="shared" si="5"/>
        <v>103.6</v>
      </c>
      <c r="N7" s="107">
        <f t="shared" si="6"/>
        <v>111.75836030204961</v>
      </c>
      <c r="O7" s="71">
        <f t="shared" ref="O7:O56" si="19">AQ7</f>
        <v>126.7</v>
      </c>
      <c r="P7" s="107">
        <f t="shared" si="7"/>
        <v>130.48403707518023</v>
      </c>
      <c r="Q7" s="107">
        <f t="shared" si="8"/>
        <v>117.0709456170627</v>
      </c>
      <c r="R7" s="71">
        <f t="shared" ref="R7:R49" si="20">W7</f>
        <v>65.088422030364896</v>
      </c>
      <c r="S7" s="107">
        <f t="shared" si="9"/>
        <v>67.101466010685456</v>
      </c>
      <c r="T7" s="68">
        <f t="shared" ref="T7:T50" si="21">AK7</f>
        <v>71.599999999999994</v>
      </c>
      <c r="U7" s="107">
        <f t="shared" si="10"/>
        <v>65.627864344637942</v>
      </c>
      <c r="V7" s="71">
        <v>58.75441505071101</v>
      </c>
      <c r="W7" s="71">
        <f t="shared" si="11"/>
        <v>65.088422030364896</v>
      </c>
      <c r="X7" s="107">
        <f t="shared" si="12"/>
        <v>67.101466010685456</v>
      </c>
      <c r="Y7" s="71">
        <f t="shared" si="13"/>
        <v>65.088422030364896</v>
      </c>
      <c r="Z7" s="107">
        <f t="shared" si="14"/>
        <v>67.101466010685456</v>
      </c>
      <c r="AA7" s="71">
        <v>40.98595307196809</v>
      </c>
      <c r="AB7" s="70">
        <f t="shared" si="15"/>
        <v>69.431189028073717</v>
      </c>
      <c r="AC7" s="108">
        <f t="shared" si="16"/>
        <v>73.394491573016623</v>
      </c>
      <c r="AE7" s="107">
        <f t="shared" si="17"/>
        <v>103.38337652033557</v>
      </c>
      <c r="AF7" s="110">
        <f>100*('GDP(I) and productivity'!N35/'GDP(I) and productivity'!$N$71)</f>
        <v>103.83989268034892</v>
      </c>
      <c r="AG7" s="110">
        <f t="shared" ref="AG7:AG48" si="22">100*AE7/AE6-100</f>
        <v>1.6862633420653736</v>
      </c>
      <c r="AH7" s="110">
        <f t="shared" ref="AH7:AH48" si="23">100*AF7/AF6-100</f>
        <v>2.9704113074494956</v>
      </c>
      <c r="AI7">
        <v>1871</v>
      </c>
      <c r="AJ7">
        <v>131.6</v>
      </c>
      <c r="AK7">
        <v>71.599999999999994</v>
      </c>
      <c r="AL7">
        <v>128.9</v>
      </c>
      <c r="AM7">
        <v>103.6</v>
      </c>
      <c r="AN7">
        <v>142.1</v>
      </c>
      <c r="AO7">
        <v>97.6</v>
      </c>
      <c r="AP7">
        <v>100.1</v>
      </c>
      <c r="AQ7">
        <v>126.7</v>
      </c>
      <c r="AR7" s="71">
        <v>100</v>
      </c>
      <c r="AS7">
        <v>116.3</v>
      </c>
    </row>
    <row r="8" spans="1:45">
      <c r="A8" s="68">
        <f t="shared" ref="A8:A52" si="24">A7+1</f>
        <v>1872</v>
      </c>
      <c r="B8" s="70">
        <v>102.4</v>
      </c>
      <c r="C8" s="108">
        <f t="shared" si="0"/>
        <v>118.51851851851853</v>
      </c>
      <c r="D8" s="71">
        <f t="shared" si="18"/>
        <v>118.5</v>
      </c>
      <c r="E8" s="107">
        <f t="shared" si="1"/>
        <v>127.83171521035598</v>
      </c>
      <c r="F8" s="71">
        <v>130.6</v>
      </c>
      <c r="G8" s="71">
        <v>120</v>
      </c>
      <c r="H8" s="71">
        <f t="shared" si="2"/>
        <v>127.65957446808511</v>
      </c>
      <c r="I8" s="71">
        <v>129.30000000000001</v>
      </c>
      <c r="J8" s="107">
        <f t="shared" si="3"/>
        <v>128.47978723404256</v>
      </c>
      <c r="K8" s="71">
        <v>57.4</v>
      </c>
      <c r="L8" s="107">
        <f t="shared" si="4"/>
        <v>108.30188679245282</v>
      </c>
      <c r="M8" s="71">
        <f t="shared" si="5"/>
        <v>118.5</v>
      </c>
      <c r="N8" s="107">
        <f t="shared" si="6"/>
        <v>127.83171521035598</v>
      </c>
      <c r="O8" s="71">
        <f t="shared" si="19"/>
        <v>127.2</v>
      </c>
      <c r="P8" s="107">
        <f t="shared" si="7"/>
        <v>130.99897013388261</v>
      </c>
      <c r="Q8" s="107">
        <f t="shared" si="8"/>
        <v>126.34948006548963</v>
      </c>
      <c r="R8" s="71">
        <f t="shared" si="20"/>
        <v>66.134575211204805</v>
      </c>
      <c r="S8" s="107">
        <f t="shared" si="9"/>
        <v>68.179974444541031</v>
      </c>
      <c r="T8" s="68">
        <f t="shared" si="21"/>
        <v>72.2</v>
      </c>
      <c r="U8" s="107">
        <f t="shared" si="10"/>
        <v>66.177818515123747</v>
      </c>
      <c r="V8" s="71">
        <v>59.69876300502176</v>
      </c>
      <c r="W8" s="71">
        <f t="shared" si="11"/>
        <v>66.134575211204805</v>
      </c>
      <c r="X8" s="107">
        <f t="shared" si="12"/>
        <v>68.179974444541031</v>
      </c>
      <c r="Y8" s="71">
        <f t="shared" si="13"/>
        <v>66.134575211204805</v>
      </c>
      <c r="Z8" s="107">
        <f t="shared" si="14"/>
        <v>68.179974444541031</v>
      </c>
      <c r="AA8" s="71">
        <v>41.995035125573786</v>
      </c>
      <c r="AB8" s="70">
        <f t="shared" si="15"/>
        <v>71.140598266056088</v>
      </c>
      <c r="AC8" s="108">
        <f t="shared" si="16"/>
        <v>75.201478082511727</v>
      </c>
      <c r="AE8" s="107">
        <f t="shared" si="17"/>
        <v>110.00287861294402</v>
      </c>
      <c r="AF8" s="110">
        <f>100*('GDP(I) and productivity'!N36/'GDP(I) and productivity'!$N$71)</f>
        <v>110.44947309232005</v>
      </c>
      <c r="AG8" s="110">
        <f t="shared" si="22"/>
        <v>6.4028689286486866</v>
      </c>
      <c r="AH8" s="110">
        <f t="shared" si="23"/>
        <v>6.365164910481397</v>
      </c>
      <c r="AI8">
        <v>1872</v>
      </c>
      <c r="AJ8">
        <v>138.30000000000001</v>
      </c>
      <c r="AK8">
        <v>72.2</v>
      </c>
      <c r="AL8">
        <v>135.69999999999999</v>
      </c>
      <c r="AM8">
        <v>118.5</v>
      </c>
      <c r="AN8">
        <v>147.19999999999999</v>
      </c>
      <c r="AO8">
        <v>97.8</v>
      </c>
      <c r="AP8">
        <v>109.3</v>
      </c>
      <c r="AQ8">
        <v>127.2</v>
      </c>
      <c r="AR8" s="71">
        <v>100</v>
      </c>
      <c r="AS8">
        <v>121.2</v>
      </c>
    </row>
    <row r="9" spans="1:45">
      <c r="A9" s="68">
        <f t="shared" si="24"/>
        <v>1873</v>
      </c>
      <c r="B9" s="70">
        <v>109.1</v>
      </c>
      <c r="C9" s="108">
        <f t="shared" si="0"/>
        <v>126.27314814814814</v>
      </c>
      <c r="D9" s="71">
        <f t="shared" si="18"/>
        <v>131</v>
      </c>
      <c r="E9" s="107">
        <f t="shared" si="1"/>
        <v>141.3160733549083</v>
      </c>
      <c r="F9" s="71">
        <v>135.19999999999999</v>
      </c>
      <c r="G9" s="71">
        <v>121</v>
      </c>
      <c r="H9" s="71">
        <f t="shared" si="2"/>
        <v>128.72340425531917</v>
      </c>
      <c r="I9" s="71">
        <v>131.1</v>
      </c>
      <c r="J9" s="107">
        <f t="shared" si="3"/>
        <v>129.91170212765957</v>
      </c>
      <c r="K9" s="71">
        <v>63</v>
      </c>
      <c r="L9" s="107">
        <f t="shared" si="4"/>
        <v>118.86792452830188</v>
      </c>
      <c r="M9" s="71">
        <f t="shared" si="5"/>
        <v>131</v>
      </c>
      <c r="N9" s="107">
        <f t="shared" si="6"/>
        <v>141.3160733549083</v>
      </c>
      <c r="O9" s="71">
        <f t="shared" si="19"/>
        <v>130.69999999999999</v>
      </c>
      <c r="P9" s="107">
        <f t="shared" si="7"/>
        <v>134.60350154479917</v>
      </c>
      <c r="Q9" s="107">
        <f t="shared" si="8"/>
        <v>129.13356453825389</v>
      </c>
      <c r="R9" s="71">
        <f t="shared" si="20"/>
        <v>69.098131120965377</v>
      </c>
      <c r="S9" s="107">
        <f t="shared" si="9"/>
        <v>71.235186722644727</v>
      </c>
      <c r="T9" s="68">
        <f t="shared" si="21"/>
        <v>73.400000000000006</v>
      </c>
      <c r="U9" s="107">
        <f t="shared" si="10"/>
        <v>67.277726856095327</v>
      </c>
      <c r="V9" s="71">
        <v>62.373923786563353</v>
      </c>
      <c r="W9" s="71">
        <f t="shared" si="11"/>
        <v>69.098131120965377</v>
      </c>
      <c r="X9" s="107">
        <f t="shared" si="12"/>
        <v>71.235186722644727</v>
      </c>
      <c r="Y9" s="71">
        <f t="shared" si="13"/>
        <v>69.098131120965377</v>
      </c>
      <c r="Z9" s="107">
        <f t="shared" si="14"/>
        <v>71.235186722644727</v>
      </c>
      <c r="AA9" s="71">
        <v>44.191055307687144</v>
      </c>
      <c r="AB9" s="70">
        <f t="shared" si="15"/>
        <v>74.860709205188044</v>
      </c>
      <c r="AC9" s="108">
        <f t="shared" si="16"/>
        <v>79.133942077365802</v>
      </c>
      <c r="AE9" s="107">
        <f t="shared" si="17"/>
        <v>114.02486511888159</v>
      </c>
      <c r="AF9" s="110">
        <f>100*('GDP(I) and productivity'!N37/'GDP(I) and productivity'!$N$71)</f>
        <v>115.34357654236645</v>
      </c>
      <c r="AG9" s="110">
        <f t="shared" si="22"/>
        <v>3.6562556877164383</v>
      </c>
      <c r="AH9" s="110">
        <f t="shared" si="23"/>
        <v>4.4310790382454996</v>
      </c>
      <c r="AI9">
        <v>1873</v>
      </c>
      <c r="AJ9">
        <v>138.19999999999999</v>
      </c>
      <c r="AK9">
        <v>73.400000000000006</v>
      </c>
      <c r="AL9">
        <v>136.1</v>
      </c>
      <c r="AM9" s="70">
        <v>131</v>
      </c>
      <c r="AN9">
        <v>148.9</v>
      </c>
      <c r="AO9">
        <v>97.8</v>
      </c>
      <c r="AP9">
        <v>113.5</v>
      </c>
      <c r="AQ9">
        <v>130.69999999999999</v>
      </c>
      <c r="AR9" s="71">
        <v>100</v>
      </c>
      <c r="AS9">
        <v>122.1</v>
      </c>
    </row>
    <row r="10" spans="1:45">
      <c r="A10" s="68">
        <f t="shared" si="24"/>
        <v>1874</v>
      </c>
      <c r="B10" s="70">
        <v>104.6</v>
      </c>
      <c r="C10" s="108">
        <f t="shared" si="0"/>
        <v>121.06481481481481</v>
      </c>
      <c r="D10" s="71">
        <f t="shared" si="18"/>
        <v>112.8</v>
      </c>
      <c r="E10" s="107">
        <f t="shared" si="1"/>
        <v>121.68284789644012</v>
      </c>
      <c r="F10" s="71">
        <v>127.7</v>
      </c>
      <c r="G10" s="71">
        <v>114</v>
      </c>
      <c r="H10" s="71">
        <f t="shared" si="2"/>
        <v>121.27659574468086</v>
      </c>
      <c r="I10" s="71">
        <v>119.6</v>
      </c>
      <c r="J10" s="107">
        <f t="shared" si="3"/>
        <v>120.43829787234043</v>
      </c>
      <c r="K10" s="71">
        <v>61</v>
      </c>
      <c r="L10" s="107">
        <f t="shared" si="4"/>
        <v>115.0943396226415</v>
      </c>
      <c r="M10" s="71">
        <f t="shared" si="5"/>
        <v>112.8</v>
      </c>
      <c r="N10" s="107">
        <f t="shared" si="6"/>
        <v>121.68284789644012</v>
      </c>
      <c r="O10" s="71">
        <f t="shared" si="19"/>
        <v>130</v>
      </c>
      <c r="P10" s="107">
        <f t="shared" si="7"/>
        <v>133.88259526261587</v>
      </c>
      <c r="Q10" s="107">
        <f t="shared" si="8"/>
        <v>120.57228417186602</v>
      </c>
      <c r="R10" s="71">
        <f t="shared" si="20"/>
        <v>70.946898190247907</v>
      </c>
      <c r="S10" s="107">
        <f t="shared" si="9"/>
        <v>73.141132154894748</v>
      </c>
      <c r="T10" s="68">
        <f t="shared" si="21"/>
        <v>74.2</v>
      </c>
      <c r="U10" s="107">
        <f t="shared" si="10"/>
        <v>68.010999083409715</v>
      </c>
      <c r="V10" s="71">
        <v>64.042780156595455</v>
      </c>
      <c r="W10" s="71">
        <f t="shared" si="11"/>
        <v>70.946898190247907</v>
      </c>
      <c r="X10" s="107">
        <f t="shared" si="12"/>
        <v>73.141132154894748</v>
      </c>
      <c r="Y10" s="71">
        <f t="shared" si="13"/>
        <v>70.946898190247907</v>
      </c>
      <c r="Z10" s="107">
        <f t="shared" si="14"/>
        <v>73.141132154894748</v>
      </c>
      <c r="AA10" s="71">
        <v>45.81820036204094</v>
      </c>
      <c r="AB10" s="70">
        <f t="shared" si="15"/>
        <v>77.617132012937802</v>
      </c>
      <c r="AC10" s="108">
        <f t="shared" si="16"/>
        <v>82.047708258919457</v>
      </c>
      <c r="AE10" s="107">
        <f t="shared" si="17"/>
        <v>108.54489166807051</v>
      </c>
      <c r="AF10" s="110">
        <f>100*('GDP(I) and productivity'!N38/'GDP(I) and productivity'!$N$71)</f>
        <v>112.8536094184567</v>
      </c>
      <c r="AG10" s="110">
        <f t="shared" si="22"/>
        <v>-4.8059460058099575</v>
      </c>
      <c r="AH10" s="110">
        <f t="shared" si="23"/>
        <v>-2.1587393061244029</v>
      </c>
      <c r="AI10">
        <v>1874</v>
      </c>
      <c r="AJ10">
        <v>129.4</v>
      </c>
      <c r="AK10">
        <v>74.2</v>
      </c>
      <c r="AL10">
        <v>132.5</v>
      </c>
      <c r="AM10">
        <v>112.8</v>
      </c>
      <c r="AN10">
        <v>145.5</v>
      </c>
      <c r="AO10">
        <v>97.9</v>
      </c>
      <c r="AP10">
        <v>107.4</v>
      </c>
      <c r="AQ10" s="71">
        <v>130</v>
      </c>
      <c r="AR10" s="71">
        <v>100</v>
      </c>
      <c r="AS10">
        <v>116.6</v>
      </c>
    </row>
    <row r="11" spans="1:45">
      <c r="A11" s="68">
        <f t="shared" si="24"/>
        <v>1875</v>
      </c>
      <c r="B11" s="70">
        <v>103.1</v>
      </c>
      <c r="C11" s="108">
        <f t="shared" si="0"/>
        <v>119.3287037037037</v>
      </c>
      <c r="D11" s="71">
        <f t="shared" si="18"/>
        <v>106.2</v>
      </c>
      <c r="E11" s="107">
        <f t="shared" si="1"/>
        <v>114.5631067961165</v>
      </c>
      <c r="F11" s="71">
        <v>120</v>
      </c>
      <c r="G11" s="71">
        <v>109</v>
      </c>
      <c r="H11" s="71">
        <f t="shared" si="2"/>
        <v>115.95744680851064</v>
      </c>
      <c r="I11" s="71">
        <v>111.1</v>
      </c>
      <c r="J11" s="107">
        <f t="shared" si="3"/>
        <v>113.52872340425532</v>
      </c>
      <c r="K11" s="71">
        <v>57.1</v>
      </c>
      <c r="L11" s="107">
        <f t="shared" si="4"/>
        <v>107.73584905660377</v>
      </c>
      <c r="M11" s="71">
        <f t="shared" si="5"/>
        <v>106.2</v>
      </c>
      <c r="N11" s="107">
        <f t="shared" si="6"/>
        <v>114.5631067961165</v>
      </c>
      <c r="O11" s="71">
        <f t="shared" si="19"/>
        <v>127.5</v>
      </c>
      <c r="P11" s="107">
        <f t="shared" si="7"/>
        <v>131.30792996910401</v>
      </c>
      <c r="Q11" s="107">
        <f t="shared" si="8"/>
        <v>114.76910150891634</v>
      </c>
      <c r="R11" s="71">
        <f t="shared" si="20"/>
        <v>73.148065715402566</v>
      </c>
      <c r="S11" s="107">
        <f t="shared" si="9"/>
        <v>75.410377026188215</v>
      </c>
      <c r="T11" s="71">
        <f t="shared" si="21"/>
        <v>74.7</v>
      </c>
      <c r="U11" s="107">
        <f t="shared" si="10"/>
        <v>68.469294225481221</v>
      </c>
      <c r="V11" s="71">
        <v>66.02974352634422</v>
      </c>
      <c r="W11" s="71">
        <f t="shared" si="11"/>
        <v>73.148065715402566</v>
      </c>
      <c r="X11" s="107">
        <f t="shared" si="12"/>
        <v>75.410377026188215</v>
      </c>
      <c r="Y11" s="71">
        <f t="shared" si="13"/>
        <v>73.148065715402566</v>
      </c>
      <c r="Z11" s="107">
        <f t="shared" si="14"/>
        <v>75.410377026188215</v>
      </c>
      <c r="AA11" s="71">
        <v>46.741358793115893</v>
      </c>
      <c r="AB11" s="70">
        <f t="shared" si="15"/>
        <v>79.180984570380531</v>
      </c>
      <c r="AC11" s="108">
        <f t="shared" si="16"/>
        <v>83.700829355581959</v>
      </c>
      <c r="AE11" s="107">
        <f t="shared" si="17"/>
        <v>105.01510039561896</v>
      </c>
      <c r="AF11" s="110">
        <f>100*('GDP(I) and productivity'!N39/'GDP(I) and productivity'!$N$71)</f>
        <v>107.15130287053616</v>
      </c>
      <c r="AG11" s="110">
        <f t="shared" si="22"/>
        <v>-3.2519183705536534</v>
      </c>
      <c r="AH11" s="110">
        <f t="shared" si="23"/>
        <v>-5.0528348869876254</v>
      </c>
      <c r="AI11">
        <v>1875</v>
      </c>
      <c r="AJ11">
        <v>126.7</v>
      </c>
      <c r="AK11">
        <v>74.7</v>
      </c>
      <c r="AL11">
        <v>131.19999999999999</v>
      </c>
      <c r="AM11">
        <v>106.2</v>
      </c>
      <c r="AN11">
        <v>143.80000000000001</v>
      </c>
      <c r="AO11">
        <v>97.9</v>
      </c>
      <c r="AP11">
        <v>104.7</v>
      </c>
      <c r="AQ11">
        <v>127.5</v>
      </c>
      <c r="AR11" s="71">
        <v>100</v>
      </c>
      <c r="AS11">
        <v>114.8</v>
      </c>
    </row>
    <row r="12" spans="1:45">
      <c r="A12" s="68">
        <f t="shared" si="24"/>
        <v>1876</v>
      </c>
      <c r="B12" s="70">
        <v>101</v>
      </c>
      <c r="C12" s="108">
        <f t="shared" si="0"/>
        <v>116.89814814814815</v>
      </c>
      <c r="D12" s="71">
        <f t="shared" si="18"/>
        <v>110.4</v>
      </c>
      <c r="E12" s="107">
        <f t="shared" si="1"/>
        <v>119.09385113268608</v>
      </c>
      <c r="F12" s="71">
        <v>110.5</v>
      </c>
      <c r="G12" s="71">
        <v>100</v>
      </c>
      <c r="H12" s="71">
        <f t="shared" si="2"/>
        <v>106.38297872340426</v>
      </c>
      <c r="I12" s="71">
        <v>110.6</v>
      </c>
      <c r="J12" s="107">
        <f t="shared" si="3"/>
        <v>108.49148936170212</v>
      </c>
      <c r="K12" s="71">
        <v>55.7</v>
      </c>
      <c r="L12" s="107">
        <f t="shared" si="4"/>
        <v>105.09433962264151</v>
      </c>
      <c r="M12" s="71">
        <f t="shared" si="5"/>
        <v>110.4</v>
      </c>
      <c r="N12" s="107">
        <f t="shared" si="6"/>
        <v>119.09385113268608</v>
      </c>
      <c r="O12" s="71">
        <f t="shared" si="19"/>
        <v>123.1</v>
      </c>
      <c r="P12" s="107">
        <f t="shared" si="7"/>
        <v>126.77651905252317</v>
      </c>
      <c r="Q12" s="107">
        <f t="shared" si="8"/>
        <v>110.28932917385724</v>
      </c>
      <c r="R12" s="71">
        <f t="shared" si="20"/>
        <v>75.437891185477227</v>
      </c>
      <c r="S12" s="107">
        <f t="shared" si="9"/>
        <v>77.771021840698168</v>
      </c>
      <c r="T12" s="71">
        <f t="shared" si="21"/>
        <v>76.099999999999994</v>
      </c>
      <c r="U12" s="107">
        <f t="shared" si="10"/>
        <v>69.752520623281384</v>
      </c>
      <c r="V12" s="71">
        <v>68.096737192279036</v>
      </c>
      <c r="W12" s="71">
        <f t="shared" si="11"/>
        <v>75.437891185477227</v>
      </c>
      <c r="X12" s="107">
        <f t="shared" si="12"/>
        <v>77.771021840698168</v>
      </c>
      <c r="Y12" s="71">
        <f t="shared" si="13"/>
        <v>75.437891185477227</v>
      </c>
      <c r="Z12" s="107">
        <f t="shared" si="14"/>
        <v>77.771021840698168</v>
      </c>
      <c r="AA12" s="71">
        <v>46.623765481273303</v>
      </c>
      <c r="AB12" s="70">
        <f t="shared" si="15"/>
        <v>78.981778675408563</v>
      </c>
      <c r="AC12" s="108">
        <f t="shared" si="16"/>
        <v>83.490252299586217</v>
      </c>
      <c r="AE12" s="107">
        <f t="shared" si="17"/>
        <v>102.9694283255059</v>
      </c>
      <c r="AF12" s="110">
        <f>100*('GDP(I) and productivity'!N40/'GDP(I) and productivity'!$N$71)</f>
        <v>104.20801507938764</v>
      </c>
      <c r="AG12" s="110">
        <f t="shared" si="22"/>
        <v>-1.9479789691258418</v>
      </c>
      <c r="AH12" s="110">
        <f t="shared" si="23"/>
        <v>-2.7468520795353157</v>
      </c>
      <c r="AI12">
        <v>1876</v>
      </c>
      <c r="AJ12">
        <v>128.19999999999999</v>
      </c>
      <c r="AK12">
        <v>76.099999999999994</v>
      </c>
      <c r="AL12">
        <v>124.5</v>
      </c>
      <c r="AM12">
        <v>110.4</v>
      </c>
      <c r="AN12">
        <v>149.30000000000001</v>
      </c>
      <c r="AO12">
        <v>97.9</v>
      </c>
      <c r="AP12">
        <v>102.3</v>
      </c>
      <c r="AQ12">
        <v>123.1</v>
      </c>
      <c r="AR12" s="71">
        <v>100</v>
      </c>
      <c r="AS12">
        <v>115.1</v>
      </c>
    </row>
    <row r="13" spans="1:45">
      <c r="A13" s="68">
        <f t="shared" si="24"/>
        <v>1877</v>
      </c>
      <c r="B13" s="70">
        <v>101.4</v>
      </c>
      <c r="C13" s="108">
        <f t="shared" si="0"/>
        <v>117.36111111111111</v>
      </c>
      <c r="D13" s="71">
        <f t="shared" si="18"/>
        <v>102</v>
      </c>
      <c r="E13" s="107">
        <f t="shared" si="1"/>
        <v>110.03236245954692</v>
      </c>
      <c r="F13" s="71">
        <v>106.2</v>
      </c>
      <c r="G13" s="71">
        <v>96</v>
      </c>
      <c r="H13" s="71">
        <f t="shared" si="2"/>
        <v>102.1276595744681</v>
      </c>
      <c r="I13" s="71">
        <v>113.4</v>
      </c>
      <c r="J13" s="107">
        <f t="shared" si="3"/>
        <v>107.76382978723404</v>
      </c>
      <c r="K13" s="71">
        <v>54.8</v>
      </c>
      <c r="L13" s="107">
        <f t="shared" si="4"/>
        <v>103.39622641509433</v>
      </c>
      <c r="M13" s="71">
        <f t="shared" si="5"/>
        <v>102</v>
      </c>
      <c r="N13" s="107">
        <f t="shared" si="6"/>
        <v>110.03236245954692</v>
      </c>
      <c r="O13" s="71">
        <f t="shared" si="19"/>
        <v>122.1</v>
      </c>
      <c r="P13" s="107">
        <f t="shared" si="7"/>
        <v>125.74665293511843</v>
      </c>
      <c r="Q13" s="107">
        <f t="shared" si="8"/>
        <v>109.81629496880394</v>
      </c>
      <c r="R13" s="71">
        <f t="shared" si="20"/>
        <v>78.239582095849826</v>
      </c>
      <c r="S13" s="107">
        <f t="shared" si="9"/>
        <v>80.659362985412187</v>
      </c>
      <c r="T13" s="71">
        <f t="shared" si="21"/>
        <v>77</v>
      </c>
      <c r="U13" s="107">
        <f t="shared" si="10"/>
        <v>70.577451879010084</v>
      </c>
      <c r="V13" s="71">
        <v>70.625784685780133</v>
      </c>
      <c r="W13" s="71">
        <f t="shared" si="11"/>
        <v>78.239582095849826</v>
      </c>
      <c r="X13" s="107">
        <f t="shared" si="12"/>
        <v>80.659362985412187</v>
      </c>
      <c r="Y13" s="71">
        <f t="shared" si="13"/>
        <v>78.239582095849826</v>
      </c>
      <c r="Z13" s="107">
        <f t="shared" si="14"/>
        <v>80.659362985412187</v>
      </c>
      <c r="AA13" s="71">
        <v>50.801932743876421</v>
      </c>
      <c r="AB13" s="70">
        <f t="shared" si="15"/>
        <v>86.059694382073289</v>
      </c>
      <c r="AC13" s="108">
        <f t="shared" si="16"/>
        <v>90.972192792889317</v>
      </c>
      <c r="AE13" s="107">
        <f t="shared" si="17"/>
        <v>102.91582424792185</v>
      </c>
      <c r="AF13" s="110">
        <f>100*('GDP(I) and productivity'!N41/'GDP(I) and productivity'!$N$71)</f>
        <v>101.54312741196601</v>
      </c>
      <c r="AG13" s="110">
        <f t="shared" si="22"/>
        <v>-5.2058245302291084E-2</v>
      </c>
      <c r="AH13" s="110">
        <f t="shared" si="23"/>
        <v>-2.5572770629893142</v>
      </c>
      <c r="AI13">
        <v>1877</v>
      </c>
      <c r="AJ13">
        <v>129.80000000000001</v>
      </c>
      <c r="AK13" s="71">
        <v>77</v>
      </c>
      <c r="AL13">
        <v>119.8</v>
      </c>
      <c r="AM13" s="71">
        <v>102</v>
      </c>
      <c r="AN13">
        <v>135.9</v>
      </c>
      <c r="AO13">
        <v>97.8</v>
      </c>
      <c r="AP13">
        <v>103.1</v>
      </c>
      <c r="AQ13">
        <v>122.1</v>
      </c>
      <c r="AR13" s="71">
        <v>100</v>
      </c>
      <c r="AS13" s="71">
        <v>115</v>
      </c>
    </row>
    <row r="14" spans="1:45">
      <c r="A14" s="68">
        <f t="shared" si="24"/>
        <v>1878</v>
      </c>
      <c r="B14" s="70">
        <v>99</v>
      </c>
      <c r="C14" s="108">
        <f t="shared" si="0"/>
        <v>114.58333333333333</v>
      </c>
      <c r="D14" s="71">
        <f t="shared" si="18"/>
        <v>92.3</v>
      </c>
      <c r="E14" s="107">
        <f t="shared" si="1"/>
        <v>99.568500539374313</v>
      </c>
      <c r="F14" s="71">
        <v>102.3</v>
      </c>
      <c r="G14" s="71">
        <v>93</v>
      </c>
      <c r="H14" s="71">
        <f t="shared" si="2"/>
        <v>98.936170212765958</v>
      </c>
      <c r="I14" s="71">
        <v>108</v>
      </c>
      <c r="J14" s="107">
        <f t="shared" si="3"/>
        <v>103.46808510638297</v>
      </c>
      <c r="K14" s="71">
        <v>52.2</v>
      </c>
      <c r="L14" s="107">
        <f t="shared" si="4"/>
        <v>98.490566037735846</v>
      </c>
      <c r="M14" s="71">
        <f t="shared" si="5"/>
        <v>92.3</v>
      </c>
      <c r="N14" s="107">
        <f t="shared" si="6"/>
        <v>99.568500539374313</v>
      </c>
      <c r="O14" s="71">
        <f t="shared" si="19"/>
        <v>119.9</v>
      </c>
      <c r="P14" s="107">
        <f t="shared" si="7"/>
        <v>123.48094747682802</v>
      </c>
      <c r="Q14" s="107">
        <f t="shared" si="8"/>
        <v>105.84518120270808</v>
      </c>
      <c r="R14" s="71">
        <f t="shared" si="20"/>
        <v>79.311305477641355</v>
      </c>
      <c r="S14" s="107">
        <f t="shared" si="9"/>
        <v>81.764232451176653</v>
      </c>
      <c r="T14" s="71">
        <f t="shared" si="21"/>
        <v>77.8</v>
      </c>
      <c r="U14" s="107">
        <f t="shared" si="10"/>
        <v>71.310724106324471</v>
      </c>
      <c r="V14" s="71">
        <v>71.593214505540629</v>
      </c>
      <c r="W14" s="71">
        <f t="shared" si="11"/>
        <v>79.311305477641355</v>
      </c>
      <c r="X14" s="107">
        <f t="shared" si="12"/>
        <v>81.764232451176653</v>
      </c>
      <c r="Y14" s="71">
        <f t="shared" si="13"/>
        <v>79.311305477641355</v>
      </c>
      <c r="Z14" s="107">
        <f t="shared" si="14"/>
        <v>81.764232451176653</v>
      </c>
      <c r="AA14" s="71">
        <v>50.802796384073993</v>
      </c>
      <c r="AB14" s="70">
        <f t="shared" si="15"/>
        <v>86.061157409313481</v>
      </c>
      <c r="AC14" s="108">
        <f t="shared" si="16"/>
        <v>90.973739333312352</v>
      </c>
      <c r="AE14" s="107">
        <f t="shared" si="17"/>
        <v>99.885864911133808</v>
      </c>
      <c r="AF14" s="110">
        <f>100*('GDP(I) and productivity'!N42/'GDP(I) and productivity'!$N$71)</f>
        <v>101.16437114142975</v>
      </c>
      <c r="AG14" s="110">
        <f t="shared" si="22"/>
        <v>-2.9441141427278836</v>
      </c>
      <c r="AH14" s="110">
        <f t="shared" si="23"/>
        <v>-0.3730003991305324</v>
      </c>
      <c r="AI14">
        <v>1878</v>
      </c>
      <c r="AJ14">
        <v>124.1</v>
      </c>
      <c r="AK14">
        <v>77.8</v>
      </c>
      <c r="AL14">
        <v>116.8</v>
      </c>
      <c r="AM14">
        <v>92.3</v>
      </c>
      <c r="AN14">
        <v>135.9</v>
      </c>
      <c r="AO14">
        <v>98.1</v>
      </c>
      <c r="AP14">
        <v>99.1</v>
      </c>
      <c r="AQ14">
        <v>119.9</v>
      </c>
      <c r="AR14" s="71">
        <v>100</v>
      </c>
      <c r="AS14">
        <v>111.5</v>
      </c>
    </row>
    <row r="15" spans="1:45">
      <c r="A15" s="68">
        <f t="shared" si="24"/>
        <v>1879</v>
      </c>
      <c r="B15" s="70">
        <v>90.5</v>
      </c>
      <c r="C15" s="108">
        <f t="shared" si="0"/>
        <v>104.74537037037037</v>
      </c>
      <c r="D15" s="71">
        <f t="shared" si="18"/>
        <v>88.1</v>
      </c>
      <c r="E15" s="107">
        <f t="shared" si="1"/>
        <v>95.037756202804729</v>
      </c>
      <c r="F15" s="71">
        <v>96.4</v>
      </c>
      <c r="G15" s="71">
        <v>88</v>
      </c>
      <c r="H15" s="71">
        <f t="shared" si="2"/>
        <v>93.61702127659575</v>
      </c>
      <c r="I15" s="71">
        <v>99.6</v>
      </c>
      <c r="J15" s="107">
        <f t="shared" si="3"/>
        <v>96.608510638297872</v>
      </c>
      <c r="K15" s="71">
        <v>50.7</v>
      </c>
      <c r="L15" s="107">
        <f t="shared" si="4"/>
        <v>95.660377358490564</v>
      </c>
      <c r="M15" s="71">
        <f t="shared" si="5"/>
        <v>88.1</v>
      </c>
      <c r="N15" s="107">
        <f t="shared" si="6"/>
        <v>95.037756202804729</v>
      </c>
      <c r="O15" s="71">
        <f t="shared" si="19"/>
        <v>116.8</v>
      </c>
      <c r="P15" s="107">
        <f t="shared" si="7"/>
        <v>120.28836251287332</v>
      </c>
      <c r="Q15" s="107">
        <f t="shared" si="8"/>
        <v>98.348651489003927</v>
      </c>
      <c r="R15" s="71">
        <f t="shared" si="20"/>
        <v>79.321854582769816</v>
      </c>
      <c r="S15" s="107">
        <f t="shared" si="9"/>
        <v>81.775107817288472</v>
      </c>
      <c r="T15" s="71">
        <f t="shared" si="21"/>
        <v>78.7</v>
      </c>
      <c r="U15" s="107">
        <f t="shared" si="10"/>
        <v>72.135655362053171</v>
      </c>
      <c r="V15" s="71">
        <v>71.60273703630412</v>
      </c>
      <c r="W15" s="71">
        <f>W16*V15/V16</f>
        <v>79.321854582769816</v>
      </c>
      <c r="X15" s="107">
        <f t="shared" si="12"/>
        <v>81.775107817288472</v>
      </c>
      <c r="Y15" s="71">
        <f>Y16*V15/V16</f>
        <v>79.321854582769816</v>
      </c>
      <c r="Z15" s="107">
        <f t="shared" si="14"/>
        <v>81.775107817288472</v>
      </c>
      <c r="AA15" s="71">
        <v>50.914583739824536</v>
      </c>
      <c r="AB15" s="70">
        <f>AB16*AA15/AA16</f>
        <v>86.250527875200561</v>
      </c>
      <c r="AC15" s="108">
        <f t="shared" si="16"/>
        <v>91.17391952981032</v>
      </c>
      <c r="AE15" s="107">
        <f t="shared" si="17"/>
        <v>95.478359805647699</v>
      </c>
      <c r="AF15" s="110">
        <f>100*('GDP(I) and productivity'!N43/'GDP(I) and productivity'!$N$71)</f>
        <v>94.693410584488575</v>
      </c>
      <c r="AG15" s="110">
        <f t="shared" si="22"/>
        <v>-4.4125413634925792</v>
      </c>
      <c r="AH15" s="110">
        <f t="shared" si="23"/>
        <v>-6.3964817691543345</v>
      </c>
      <c r="AI15">
        <v>1879</v>
      </c>
      <c r="AJ15">
        <v>115.5</v>
      </c>
      <c r="AK15">
        <v>78.7</v>
      </c>
      <c r="AL15">
        <v>110.7</v>
      </c>
      <c r="AM15">
        <v>88.1</v>
      </c>
      <c r="AN15">
        <v>130.5</v>
      </c>
      <c r="AO15">
        <v>98.3</v>
      </c>
      <c r="AP15">
        <v>96.1</v>
      </c>
      <c r="AQ15">
        <v>116.8</v>
      </c>
      <c r="AR15" s="71">
        <v>100</v>
      </c>
      <c r="AS15">
        <v>106.5</v>
      </c>
    </row>
    <row r="16" spans="1:45">
      <c r="A16" s="68">
        <f t="shared" si="24"/>
        <v>1880</v>
      </c>
      <c r="B16" s="70">
        <v>95.5</v>
      </c>
      <c r="C16" s="108">
        <f t="shared" si="0"/>
        <v>110.5324074074074</v>
      </c>
      <c r="D16" s="71">
        <f t="shared" si="18"/>
        <v>80.099999999999994</v>
      </c>
      <c r="E16" s="107">
        <f t="shared" si="1"/>
        <v>86.40776699029125</v>
      </c>
      <c r="F16" s="71">
        <v>100</v>
      </c>
      <c r="G16" s="71">
        <v>92</v>
      </c>
      <c r="H16" s="71">
        <f t="shared" si="2"/>
        <v>97.872340425531917</v>
      </c>
      <c r="I16" s="71">
        <v>104.7</v>
      </c>
      <c r="J16" s="107">
        <f t="shared" si="3"/>
        <v>101.28617021276597</v>
      </c>
      <c r="K16" s="71">
        <v>53.7</v>
      </c>
      <c r="L16" s="107">
        <f t="shared" si="4"/>
        <v>101.32075471698113</v>
      </c>
      <c r="M16" s="71">
        <f t="shared" si="5"/>
        <v>80.099999999999994</v>
      </c>
      <c r="N16" s="107">
        <f t="shared" si="6"/>
        <v>86.40776699029125</v>
      </c>
      <c r="O16" s="71">
        <f t="shared" si="19"/>
        <v>114.9</v>
      </c>
      <c r="P16" s="107">
        <f t="shared" si="7"/>
        <v>118.33161688980434</v>
      </c>
      <c r="Q16" s="107">
        <f t="shared" si="8"/>
        <v>103.26356144077172</v>
      </c>
      <c r="R16" s="71">
        <f t="shared" si="20"/>
        <v>75.900000000000006</v>
      </c>
      <c r="S16" s="107">
        <f t="shared" si="9"/>
        <v>78.247422680412384</v>
      </c>
      <c r="T16" s="71">
        <f t="shared" si="21"/>
        <v>79.5</v>
      </c>
      <c r="U16" s="107">
        <f t="shared" si="10"/>
        <v>72.868927589367559</v>
      </c>
      <c r="V16" s="71">
        <v>68.513876404447942</v>
      </c>
      <c r="W16" s="71">
        <v>75.900000000000006</v>
      </c>
      <c r="X16" s="107">
        <f t="shared" si="12"/>
        <v>78.247422680412384</v>
      </c>
      <c r="Y16" s="71">
        <f>W16</f>
        <v>75.900000000000006</v>
      </c>
      <c r="Z16" s="107">
        <f t="shared" si="14"/>
        <v>78.247422680412384</v>
      </c>
      <c r="AA16" s="71">
        <v>47.460956280812489</v>
      </c>
      <c r="AB16" s="70">
        <v>80.400000000000006</v>
      </c>
      <c r="AC16" s="108">
        <f t="shared" si="16"/>
        <v>84.989429175475692</v>
      </c>
      <c r="AE16" s="107">
        <f t="shared" si="17"/>
        <v>96.326819248929482</v>
      </c>
      <c r="AF16" s="110">
        <f>100*('GDP(I) and productivity'!N44/'GDP(I) and productivity'!$N$71)</f>
        <v>100.98407799787455</v>
      </c>
      <c r="AG16" s="110">
        <f t="shared" si="22"/>
        <v>0.88864057259557683</v>
      </c>
      <c r="AH16" s="110">
        <f t="shared" si="23"/>
        <v>6.6431944678698045</v>
      </c>
      <c r="AI16">
        <v>1880</v>
      </c>
      <c r="AJ16">
        <v>120.5</v>
      </c>
      <c r="AK16">
        <v>79.5</v>
      </c>
      <c r="AL16">
        <v>111.3</v>
      </c>
      <c r="AM16">
        <v>80.099999999999994</v>
      </c>
      <c r="AN16">
        <v>135.9</v>
      </c>
      <c r="AO16">
        <v>98.4</v>
      </c>
      <c r="AP16">
        <v>98.7</v>
      </c>
      <c r="AQ16">
        <v>114.9</v>
      </c>
      <c r="AR16" s="71">
        <v>100</v>
      </c>
      <c r="AS16">
        <v>108.7</v>
      </c>
    </row>
    <row r="17" spans="1:45">
      <c r="A17" s="68">
        <f t="shared" si="24"/>
        <v>1881</v>
      </c>
      <c r="B17" s="70">
        <v>92.1</v>
      </c>
      <c r="C17" s="108">
        <f t="shared" si="0"/>
        <v>106.59722222222221</v>
      </c>
      <c r="D17" s="71">
        <f t="shared" si="18"/>
        <v>83.4</v>
      </c>
      <c r="E17" s="107">
        <f t="shared" si="1"/>
        <v>89.967637540453083</v>
      </c>
      <c r="F17" s="71">
        <v>95.8</v>
      </c>
      <c r="G17" s="71">
        <v>87</v>
      </c>
      <c r="H17" s="71">
        <f t="shared" si="2"/>
        <v>92.553191489361708</v>
      </c>
      <c r="I17" s="71">
        <v>101.2</v>
      </c>
      <c r="J17" s="107">
        <f t="shared" si="3"/>
        <v>96.876595744680856</v>
      </c>
      <c r="K17" s="71">
        <v>52</v>
      </c>
      <c r="L17" s="107">
        <f t="shared" si="4"/>
        <v>98.113207547169807</v>
      </c>
      <c r="M17" s="71">
        <f t="shared" si="5"/>
        <v>83.4</v>
      </c>
      <c r="N17" s="107">
        <f t="shared" si="6"/>
        <v>89.967637540453083</v>
      </c>
      <c r="O17" s="71">
        <f t="shared" si="19"/>
        <v>114</v>
      </c>
      <c r="P17" s="107">
        <f t="shared" si="7"/>
        <v>117.40473738414006</v>
      </c>
      <c r="Q17" s="107">
        <f t="shared" si="8"/>
        <v>98.955439399973443</v>
      </c>
      <c r="R17" s="71">
        <f t="shared" si="20"/>
        <v>75.7</v>
      </c>
      <c r="S17" s="107">
        <f t="shared" si="9"/>
        <v>78.041237113402062</v>
      </c>
      <c r="T17" s="71">
        <f t="shared" si="21"/>
        <v>80.5</v>
      </c>
      <c r="U17" s="107">
        <f t="shared" si="10"/>
        <v>73.785517873510543</v>
      </c>
      <c r="V17" s="71"/>
      <c r="W17" s="71">
        <v>75.7</v>
      </c>
      <c r="X17" s="107">
        <f t="shared" si="12"/>
        <v>78.041237113402062</v>
      </c>
      <c r="Y17" s="71">
        <f t="shared" ref="Y17:Y49" si="25">W17</f>
        <v>75.7</v>
      </c>
      <c r="Z17" s="107">
        <f t="shared" si="14"/>
        <v>78.041237113402062</v>
      </c>
      <c r="AA17" s="71"/>
      <c r="AB17" s="70">
        <v>80.099999999999994</v>
      </c>
      <c r="AC17" s="108">
        <f t="shared" si="16"/>
        <v>84.672304439746298</v>
      </c>
      <c r="AE17" s="107">
        <f t="shared" si="17"/>
        <v>94.292525750798191</v>
      </c>
      <c r="AF17" s="110">
        <f>100*('GDP(I) and productivity'!N45/'GDP(I) and productivity'!$N$71)</f>
        <v>97.435398683900658</v>
      </c>
      <c r="AG17" s="110">
        <f t="shared" si="22"/>
        <v>-2.1118661593862385</v>
      </c>
      <c r="AH17" s="110">
        <f t="shared" si="23"/>
        <v>-3.5140978502062268</v>
      </c>
      <c r="AI17">
        <v>1881</v>
      </c>
      <c r="AJ17">
        <v>117.7</v>
      </c>
      <c r="AK17">
        <v>80.5</v>
      </c>
      <c r="AL17">
        <v>108.5</v>
      </c>
      <c r="AM17">
        <v>83.4</v>
      </c>
      <c r="AN17">
        <v>124.4</v>
      </c>
      <c r="AO17">
        <v>98.4</v>
      </c>
      <c r="AP17">
        <v>98.5</v>
      </c>
      <c r="AQ17" s="71">
        <v>114</v>
      </c>
      <c r="AR17" s="71">
        <v>100</v>
      </c>
      <c r="AS17">
        <v>107.3</v>
      </c>
    </row>
    <row r="18" spans="1:45">
      <c r="A18" s="68">
        <f t="shared" si="24"/>
        <v>1882</v>
      </c>
      <c r="B18" s="70">
        <v>96.1</v>
      </c>
      <c r="C18" s="108">
        <f t="shared" si="0"/>
        <v>111.22685185185185</v>
      </c>
      <c r="D18" s="71">
        <f t="shared" si="18"/>
        <v>77.5</v>
      </c>
      <c r="E18" s="107">
        <f t="shared" si="1"/>
        <v>83.603020496224374</v>
      </c>
      <c r="F18" s="71">
        <v>97.7</v>
      </c>
      <c r="G18" s="71">
        <v>88</v>
      </c>
      <c r="H18" s="71">
        <f t="shared" si="2"/>
        <v>93.61702127659575</v>
      </c>
      <c r="I18" s="71">
        <v>101.8</v>
      </c>
      <c r="J18" s="107">
        <f t="shared" si="3"/>
        <v>97.708510638297867</v>
      </c>
      <c r="K18" s="71">
        <v>52.6</v>
      </c>
      <c r="L18" s="107">
        <f t="shared" si="4"/>
        <v>99.245283018867923</v>
      </c>
      <c r="M18" s="71">
        <f t="shared" si="5"/>
        <v>77.5</v>
      </c>
      <c r="N18" s="107">
        <f t="shared" si="6"/>
        <v>83.603020496224374</v>
      </c>
      <c r="O18" s="71">
        <f t="shared" si="19"/>
        <v>114.6</v>
      </c>
      <c r="P18" s="107">
        <f t="shared" si="7"/>
        <v>118.02265705458291</v>
      </c>
      <c r="Q18" s="107">
        <f t="shared" si="8"/>
        <v>100.59952984645338</v>
      </c>
      <c r="R18" s="71">
        <f t="shared" si="20"/>
        <v>75.900000000000006</v>
      </c>
      <c r="S18" s="107">
        <f t="shared" si="9"/>
        <v>78.247422680412384</v>
      </c>
      <c r="T18" s="71">
        <f t="shared" si="21"/>
        <v>81.099999999999994</v>
      </c>
      <c r="U18" s="107">
        <f t="shared" si="10"/>
        <v>74.335472043996333</v>
      </c>
      <c r="V18" s="71"/>
      <c r="W18" s="71">
        <v>75.900000000000006</v>
      </c>
      <c r="X18" s="107">
        <f t="shared" si="12"/>
        <v>78.247422680412384</v>
      </c>
      <c r="Y18" s="71">
        <f t="shared" si="25"/>
        <v>75.900000000000006</v>
      </c>
      <c r="Z18" s="107">
        <f t="shared" si="14"/>
        <v>78.247422680412384</v>
      </c>
      <c r="AA18" s="71"/>
      <c r="AB18" s="70">
        <v>80.599999999999994</v>
      </c>
      <c r="AC18" s="108">
        <f t="shared" si="16"/>
        <v>85.20084566596195</v>
      </c>
      <c r="AE18" s="107">
        <f t="shared" si="17"/>
        <v>94.814467016782842</v>
      </c>
      <c r="AF18" s="110">
        <f>100*('GDP(I) and productivity'!N46/'GDP(I) and productivity'!$N$71)</f>
        <v>98.243390522986388</v>
      </c>
      <c r="AG18" s="110">
        <f t="shared" si="22"/>
        <v>0.55353408112543434</v>
      </c>
      <c r="AH18" s="110">
        <f t="shared" si="23"/>
        <v>0.82925902700620213</v>
      </c>
      <c r="AI18">
        <v>1882</v>
      </c>
      <c r="AJ18">
        <v>118.7</v>
      </c>
      <c r="AK18">
        <v>81.099999999999994</v>
      </c>
      <c r="AL18">
        <v>107.5</v>
      </c>
      <c r="AM18">
        <v>77.5</v>
      </c>
      <c r="AN18">
        <v>129.9</v>
      </c>
      <c r="AO18">
        <v>98.5</v>
      </c>
      <c r="AP18">
        <v>99.5</v>
      </c>
      <c r="AQ18">
        <v>114.6</v>
      </c>
      <c r="AR18" s="71">
        <v>100</v>
      </c>
      <c r="AS18">
        <v>107.5</v>
      </c>
    </row>
    <row r="19" spans="1:45">
      <c r="A19" s="68">
        <f t="shared" si="24"/>
        <v>1883</v>
      </c>
      <c r="B19" s="70">
        <v>92.6</v>
      </c>
      <c r="C19" s="108">
        <f t="shared" si="0"/>
        <v>107.17592592592592</v>
      </c>
      <c r="D19" s="71">
        <f t="shared" si="18"/>
        <v>80</v>
      </c>
      <c r="E19" s="107">
        <f t="shared" si="1"/>
        <v>86.299892125134846</v>
      </c>
      <c r="F19" s="71">
        <v>94.4</v>
      </c>
      <c r="G19" s="71">
        <v>86</v>
      </c>
      <c r="H19" s="71">
        <f t="shared" si="2"/>
        <v>91.489361702127667</v>
      </c>
      <c r="I19" s="71">
        <v>99.4</v>
      </c>
      <c r="J19" s="107">
        <f t="shared" si="3"/>
        <v>95.444680851063836</v>
      </c>
      <c r="K19" s="71">
        <v>51.4</v>
      </c>
      <c r="L19" s="107">
        <f t="shared" si="4"/>
        <v>96.981132075471692</v>
      </c>
      <c r="M19" s="71">
        <f t="shared" si="5"/>
        <v>80</v>
      </c>
      <c r="N19" s="107">
        <f t="shared" si="6"/>
        <v>86.299892125134846</v>
      </c>
      <c r="O19" s="71">
        <f t="shared" si="19"/>
        <v>113.1</v>
      </c>
      <c r="P19" s="107">
        <f t="shared" si="7"/>
        <v>116.47785787847579</v>
      </c>
      <c r="Q19" s="107">
        <f t="shared" si="8"/>
        <v>97.953513429797781</v>
      </c>
      <c r="R19" s="71">
        <f t="shared" si="20"/>
        <v>76</v>
      </c>
      <c r="S19" s="107">
        <f t="shared" si="9"/>
        <v>78.350515463917532</v>
      </c>
      <c r="T19" s="71">
        <f t="shared" si="21"/>
        <v>81.599999999999994</v>
      </c>
      <c r="U19" s="107">
        <f t="shared" si="10"/>
        <v>74.793767186067825</v>
      </c>
      <c r="V19" s="71"/>
      <c r="W19" s="71">
        <v>76</v>
      </c>
      <c r="X19" s="107">
        <f t="shared" si="12"/>
        <v>78.350515463917532</v>
      </c>
      <c r="Y19" s="71">
        <f t="shared" si="25"/>
        <v>76</v>
      </c>
      <c r="Z19" s="107">
        <f t="shared" si="14"/>
        <v>78.350515463917532</v>
      </c>
      <c r="AA19" s="71"/>
      <c r="AB19" s="70">
        <v>81</v>
      </c>
      <c r="AC19" s="108">
        <f t="shared" si="16"/>
        <v>85.623678646934465</v>
      </c>
      <c r="AE19" s="107">
        <f t="shared" si="17"/>
        <v>93.570797328127256</v>
      </c>
      <c r="AF19" s="110">
        <f>100*('GDP(I) and productivity'!N47/'GDP(I) and productivity'!$N$71)</f>
        <v>98.081055517209748</v>
      </c>
      <c r="AG19" s="110">
        <f t="shared" si="22"/>
        <v>-1.3116876862635678</v>
      </c>
      <c r="AH19" s="110">
        <f t="shared" si="23"/>
        <v>-0.1652375848517238</v>
      </c>
      <c r="AI19">
        <v>1883</v>
      </c>
      <c r="AJ19">
        <v>118.5</v>
      </c>
      <c r="AK19">
        <v>81.599999999999994</v>
      </c>
      <c r="AL19">
        <v>105.1</v>
      </c>
      <c r="AM19" s="71">
        <v>80</v>
      </c>
      <c r="AN19">
        <v>128.19999999999999</v>
      </c>
      <c r="AO19">
        <v>98.4</v>
      </c>
      <c r="AP19">
        <v>103.3</v>
      </c>
      <c r="AQ19">
        <v>113.1</v>
      </c>
      <c r="AR19" s="71">
        <v>100</v>
      </c>
      <c r="AS19">
        <v>107.5</v>
      </c>
    </row>
    <row r="20" spans="1:45">
      <c r="A20" s="68">
        <f t="shared" si="24"/>
        <v>1884</v>
      </c>
      <c r="B20" s="70">
        <v>87.3</v>
      </c>
      <c r="C20" s="108">
        <f t="shared" si="0"/>
        <v>101.04166666666667</v>
      </c>
      <c r="D20" s="71">
        <f t="shared" si="18"/>
        <v>79.400000000000006</v>
      </c>
      <c r="E20" s="107">
        <f t="shared" si="1"/>
        <v>85.652642934196336</v>
      </c>
      <c r="F20" s="71">
        <v>90.9</v>
      </c>
      <c r="G20" s="71">
        <v>83</v>
      </c>
      <c r="H20" s="71">
        <f t="shared" si="2"/>
        <v>88.297872340425542</v>
      </c>
      <c r="I20" s="71">
        <v>94.2</v>
      </c>
      <c r="J20" s="107">
        <f t="shared" si="3"/>
        <v>91.248936170212772</v>
      </c>
      <c r="K20" s="71">
        <v>49.4</v>
      </c>
      <c r="L20" s="107">
        <f t="shared" si="4"/>
        <v>93.20754716981132</v>
      </c>
      <c r="M20" s="71">
        <f t="shared" si="5"/>
        <v>79.400000000000006</v>
      </c>
      <c r="N20" s="107">
        <f t="shared" si="6"/>
        <v>85.652642934196336</v>
      </c>
      <c r="O20" s="71">
        <f t="shared" si="19"/>
        <v>113</v>
      </c>
      <c r="P20" s="107">
        <f t="shared" si="7"/>
        <v>116.37487126673533</v>
      </c>
      <c r="Q20" s="107">
        <f t="shared" si="8"/>
        <v>93.343199920350457</v>
      </c>
      <c r="R20" s="71">
        <f t="shared" si="20"/>
        <v>76.900000000000006</v>
      </c>
      <c r="S20" s="107">
        <f t="shared" si="9"/>
        <v>79.278350515463927</v>
      </c>
      <c r="T20" s="71">
        <f t="shared" si="21"/>
        <v>82.3</v>
      </c>
      <c r="U20" s="107">
        <f t="shared" si="10"/>
        <v>75.435380384967914</v>
      </c>
      <c r="V20" s="71"/>
      <c r="W20" s="71">
        <v>76.900000000000006</v>
      </c>
      <c r="X20" s="107">
        <f t="shared" si="12"/>
        <v>79.278350515463927</v>
      </c>
      <c r="Y20" s="71">
        <f t="shared" si="25"/>
        <v>76.900000000000006</v>
      </c>
      <c r="Z20" s="107">
        <f t="shared" si="14"/>
        <v>79.278350515463927</v>
      </c>
      <c r="AA20" s="71"/>
      <c r="AB20" s="70">
        <v>79.900000000000006</v>
      </c>
      <c r="AC20" s="108">
        <f t="shared" si="16"/>
        <v>84.460887949260055</v>
      </c>
      <c r="AE20" s="107">
        <f t="shared" si="17"/>
        <v>91.141290554285831</v>
      </c>
      <c r="AF20" s="110">
        <f>100*('GDP(I) and productivity'!N48/'GDP(I) and productivity'!$N$71)</f>
        <v>95.562177346737585</v>
      </c>
      <c r="AG20" s="110">
        <f t="shared" si="22"/>
        <v>-2.5964369688139044</v>
      </c>
      <c r="AH20" s="110">
        <f t="shared" si="23"/>
        <v>-2.5681597299186762</v>
      </c>
      <c r="AI20">
        <v>1884</v>
      </c>
      <c r="AJ20">
        <v>111.4</v>
      </c>
      <c r="AK20">
        <v>82.3</v>
      </c>
      <c r="AL20">
        <v>102.7</v>
      </c>
      <c r="AM20">
        <v>79.400000000000006</v>
      </c>
      <c r="AN20">
        <v>128.1</v>
      </c>
      <c r="AO20">
        <v>98.4</v>
      </c>
      <c r="AP20">
        <v>102.6</v>
      </c>
      <c r="AQ20" s="71">
        <v>113</v>
      </c>
      <c r="AR20" s="71">
        <v>100</v>
      </c>
      <c r="AS20">
        <v>103.8</v>
      </c>
    </row>
    <row r="21" spans="1:45">
      <c r="A21" s="68">
        <f t="shared" si="24"/>
        <v>1885</v>
      </c>
      <c r="B21" s="70">
        <v>83.5</v>
      </c>
      <c r="C21" s="108">
        <f t="shared" si="0"/>
        <v>96.643518518518519</v>
      </c>
      <c r="D21" s="71">
        <f t="shared" si="18"/>
        <v>79.8</v>
      </c>
      <c r="E21" s="107">
        <f t="shared" si="1"/>
        <v>86.084142394821995</v>
      </c>
      <c r="F21" s="71">
        <v>87.4</v>
      </c>
      <c r="G21" s="71">
        <v>80</v>
      </c>
      <c r="H21" s="71">
        <f t="shared" si="2"/>
        <v>85.106382978723403</v>
      </c>
      <c r="I21" s="71">
        <v>89.1</v>
      </c>
      <c r="J21" s="107">
        <f t="shared" si="3"/>
        <v>87.103191489361706</v>
      </c>
      <c r="K21" s="71">
        <v>49.1</v>
      </c>
      <c r="L21" s="107">
        <f t="shared" si="4"/>
        <v>92.641509433962256</v>
      </c>
      <c r="M21" s="71">
        <f t="shared" si="5"/>
        <v>79.8</v>
      </c>
      <c r="N21" s="107">
        <f t="shared" si="6"/>
        <v>86.084142394821995</v>
      </c>
      <c r="O21" s="71">
        <f t="shared" si="19"/>
        <v>111.4</v>
      </c>
      <c r="P21" s="107">
        <f t="shared" si="7"/>
        <v>114.72708547888776</v>
      </c>
      <c r="Q21" s="107">
        <f t="shared" si="8"/>
        <v>89.143476481260237</v>
      </c>
      <c r="R21" s="71">
        <f t="shared" si="20"/>
        <v>77.900000000000006</v>
      </c>
      <c r="S21" s="107">
        <f t="shared" si="9"/>
        <v>80.30927835051547</v>
      </c>
      <c r="T21" s="71">
        <f t="shared" si="21"/>
        <v>83.3</v>
      </c>
      <c r="U21" s="107">
        <f t="shared" si="10"/>
        <v>76.351970669110912</v>
      </c>
      <c r="V21" s="71"/>
      <c r="W21" s="71">
        <v>77.900000000000006</v>
      </c>
      <c r="X21" s="107">
        <f t="shared" si="12"/>
        <v>80.30927835051547</v>
      </c>
      <c r="Y21" s="71">
        <f t="shared" si="25"/>
        <v>77.900000000000006</v>
      </c>
      <c r="Z21" s="107">
        <f t="shared" si="14"/>
        <v>80.30927835051547</v>
      </c>
      <c r="AA21" s="71"/>
      <c r="AB21" s="70">
        <v>78.7</v>
      </c>
      <c r="AC21" s="108">
        <f t="shared" si="16"/>
        <v>83.192389006342495</v>
      </c>
      <c r="AE21" s="107">
        <f t="shared" si="17"/>
        <v>88.994106927411849</v>
      </c>
      <c r="AF21" s="110">
        <f>100*('GDP(I) and productivity'!N49/'GDP(I) and productivity'!$N$71)</f>
        <v>92.776122358442606</v>
      </c>
      <c r="AG21" s="110">
        <f t="shared" si="22"/>
        <v>-2.3558845983150434</v>
      </c>
      <c r="AH21" s="110">
        <f t="shared" si="23"/>
        <v>-2.9154369078323299</v>
      </c>
      <c r="AI21">
        <v>1885</v>
      </c>
      <c r="AJ21">
        <v>104.1</v>
      </c>
      <c r="AK21">
        <v>83.3</v>
      </c>
      <c r="AL21">
        <v>102.1</v>
      </c>
      <c r="AM21">
        <v>79.8</v>
      </c>
      <c r="AN21" s="71">
        <v>117</v>
      </c>
      <c r="AO21">
        <v>98.5</v>
      </c>
      <c r="AP21" s="71">
        <v>100</v>
      </c>
      <c r="AQ21">
        <v>111.4</v>
      </c>
      <c r="AR21" s="71">
        <v>100</v>
      </c>
      <c r="AS21">
        <v>100.2</v>
      </c>
    </row>
    <row r="22" spans="1:45">
      <c r="A22" s="68">
        <f t="shared" si="24"/>
        <v>1886</v>
      </c>
      <c r="B22" s="70">
        <v>80.900000000000006</v>
      </c>
      <c r="C22" s="108">
        <f t="shared" si="0"/>
        <v>93.634259259259267</v>
      </c>
      <c r="D22" s="71">
        <f t="shared" si="18"/>
        <v>78.099999999999994</v>
      </c>
      <c r="E22" s="107">
        <f t="shared" si="1"/>
        <v>84.250269687162884</v>
      </c>
      <c r="F22" s="71">
        <v>83.6</v>
      </c>
      <c r="G22" s="71">
        <v>76</v>
      </c>
      <c r="H22" s="71">
        <f t="shared" si="2"/>
        <v>80.851063829787236</v>
      </c>
      <c r="I22" s="71">
        <v>87.6</v>
      </c>
      <c r="J22" s="107">
        <f t="shared" si="3"/>
        <v>84.225531914893622</v>
      </c>
      <c r="K22" s="71">
        <v>48</v>
      </c>
      <c r="L22" s="107">
        <f t="shared" si="4"/>
        <v>90.566037735849051</v>
      </c>
      <c r="M22" s="71">
        <f t="shared" si="5"/>
        <v>78.099999999999994</v>
      </c>
      <c r="N22" s="107">
        <f t="shared" si="6"/>
        <v>84.250269687162884</v>
      </c>
      <c r="O22" s="71">
        <f t="shared" si="19"/>
        <v>109</v>
      </c>
      <c r="P22" s="107">
        <f t="shared" si="7"/>
        <v>112.25540679711638</v>
      </c>
      <c r="Q22" s="107">
        <f t="shared" si="8"/>
        <v>86.237673127129526</v>
      </c>
      <c r="R22" s="71">
        <f t="shared" si="20"/>
        <v>76.400000000000006</v>
      </c>
      <c r="S22" s="107">
        <f t="shared" si="9"/>
        <v>78.762886597938149</v>
      </c>
      <c r="T22" s="71">
        <f t="shared" si="21"/>
        <v>84.1</v>
      </c>
      <c r="U22" s="107">
        <f t="shared" si="10"/>
        <v>77.085242896425299</v>
      </c>
      <c r="V22" s="71"/>
      <c r="W22" s="71">
        <v>76.400000000000006</v>
      </c>
      <c r="X22" s="107">
        <f t="shared" si="12"/>
        <v>78.762886597938149</v>
      </c>
      <c r="Y22" s="71">
        <f t="shared" si="25"/>
        <v>76.400000000000006</v>
      </c>
      <c r="Z22" s="107">
        <f t="shared" si="14"/>
        <v>78.762886597938149</v>
      </c>
      <c r="AA22" s="71"/>
      <c r="AB22" s="70">
        <v>78.7</v>
      </c>
      <c r="AC22" s="108">
        <f t="shared" si="16"/>
        <v>83.192389006342495</v>
      </c>
      <c r="AE22" s="107">
        <f t="shared" si="17"/>
        <v>86.966771712143014</v>
      </c>
      <c r="AF22" s="110">
        <f>100*('GDP(I) and productivity'!N50/'GDP(I) and productivity'!$N$71)</f>
        <v>91.592042718732742</v>
      </c>
      <c r="AG22" s="110">
        <f t="shared" si="22"/>
        <v>-2.2780555761095798</v>
      </c>
      <c r="AH22" s="110">
        <f t="shared" si="23"/>
        <v>-1.2762762762762918</v>
      </c>
      <c r="AI22">
        <v>1886</v>
      </c>
      <c r="AJ22">
        <v>102.9</v>
      </c>
      <c r="AK22">
        <v>84.1</v>
      </c>
      <c r="AL22">
        <v>102.2</v>
      </c>
      <c r="AM22">
        <v>78.099999999999994</v>
      </c>
      <c r="AN22">
        <v>103.6</v>
      </c>
      <c r="AO22">
        <v>98.5</v>
      </c>
      <c r="AP22">
        <v>98.8</v>
      </c>
      <c r="AQ22" s="71">
        <v>109</v>
      </c>
      <c r="AR22" s="71">
        <v>100</v>
      </c>
      <c r="AS22">
        <v>99.3</v>
      </c>
    </row>
    <row r="23" spans="1:45">
      <c r="A23" s="68">
        <f t="shared" si="24"/>
        <v>1887</v>
      </c>
      <c r="B23" s="70">
        <v>77.400000000000006</v>
      </c>
      <c r="C23" s="108">
        <f t="shared" si="0"/>
        <v>89.583333333333343</v>
      </c>
      <c r="D23" s="71">
        <f t="shared" si="18"/>
        <v>75.099999999999994</v>
      </c>
      <c r="E23" s="107">
        <f t="shared" si="1"/>
        <v>81.014023732470321</v>
      </c>
      <c r="F23" s="71">
        <v>83.4</v>
      </c>
      <c r="G23" s="71">
        <v>76</v>
      </c>
      <c r="H23" s="71">
        <f t="shared" si="2"/>
        <v>80.851063829787236</v>
      </c>
      <c r="I23" s="71">
        <v>86.7</v>
      </c>
      <c r="J23" s="107">
        <f t="shared" si="3"/>
        <v>83.77553191489362</v>
      </c>
      <c r="K23" s="71">
        <v>47.3</v>
      </c>
      <c r="L23" s="107">
        <f t="shared" si="4"/>
        <v>89.245283018867909</v>
      </c>
      <c r="M23" s="71">
        <f t="shared" si="5"/>
        <v>75.099999999999994</v>
      </c>
      <c r="N23" s="107">
        <f t="shared" si="6"/>
        <v>81.014023732470321</v>
      </c>
      <c r="O23" s="71">
        <f t="shared" si="19"/>
        <v>108.9</v>
      </c>
      <c r="P23" s="107">
        <f t="shared" si="7"/>
        <v>112.15242018537592</v>
      </c>
      <c r="Q23" s="107">
        <f t="shared" si="8"/>
        <v>85.017582636399851</v>
      </c>
      <c r="R23" s="71">
        <f t="shared" si="20"/>
        <v>79.3</v>
      </c>
      <c r="S23" s="107">
        <f t="shared" si="9"/>
        <v>81.75257731958763</v>
      </c>
      <c r="T23" s="71">
        <f t="shared" si="21"/>
        <v>84.7</v>
      </c>
      <c r="U23" s="107">
        <f t="shared" si="10"/>
        <v>77.63519706691109</v>
      </c>
      <c r="V23" s="71"/>
      <c r="W23" s="71">
        <v>79.3</v>
      </c>
      <c r="X23" s="107">
        <f t="shared" si="12"/>
        <v>81.75257731958763</v>
      </c>
      <c r="Y23" s="71">
        <f t="shared" si="25"/>
        <v>79.3</v>
      </c>
      <c r="Z23" s="107">
        <f t="shared" si="14"/>
        <v>81.75257731958763</v>
      </c>
      <c r="AA23" s="71"/>
      <c r="AB23" s="70">
        <v>78.3</v>
      </c>
      <c r="AC23" s="108">
        <f t="shared" si="16"/>
        <v>82.76955602536998</v>
      </c>
      <c r="AE23" s="107">
        <f t="shared" si="17"/>
        <v>86.393726988264035</v>
      </c>
      <c r="AF23" s="110">
        <f>100*('GDP(I) and productivity'!N51/'GDP(I) and productivity'!$N$71)</f>
        <v>91.250704295161796</v>
      </c>
      <c r="AG23" s="110">
        <f t="shared" si="22"/>
        <v>-0.65892376202687331</v>
      </c>
      <c r="AH23" s="110">
        <f t="shared" si="23"/>
        <v>-0.3726725744278383</v>
      </c>
      <c r="AI23">
        <v>1887</v>
      </c>
      <c r="AJ23">
        <v>99.2</v>
      </c>
      <c r="AK23">
        <v>84.7</v>
      </c>
      <c r="AL23">
        <v>102.2</v>
      </c>
      <c r="AM23">
        <v>75.099999999999994</v>
      </c>
      <c r="AN23">
        <v>99.3</v>
      </c>
      <c r="AO23">
        <v>98.2</v>
      </c>
      <c r="AP23">
        <v>98.1</v>
      </c>
      <c r="AQ23">
        <v>108.9</v>
      </c>
      <c r="AR23" s="71">
        <v>100</v>
      </c>
      <c r="AS23">
        <v>97.3</v>
      </c>
    </row>
    <row r="24" spans="1:45">
      <c r="A24" s="68">
        <f t="shared" si="24"/>
        <v>1888</v>
      </c>
      <c r="B24" s="70">
        <v>79.900000000000006</v>
      </c>
      <c r="C24" s="108">
        <f t="shared" si="0"/>
        <v>92.476851851851862</v>
      </c>
      <c r="D24" s="71">
        <f t="shared" si="18"/>
        <v>76.5</v>
      </c>
      <c r="E24" s="107">
        <f t="shared" si="1"/>
        <v>82.524271844660191</v>
      </c>
      <c r="F24" s="71">
        <v>82.9</v>
      </c>
      <c r="G24" s="71">
        <v>77</v>
      </c>
      <c r="H24" s="71">
        <f t="shared" si="2"/>
        <v>81.914893617021278</v>
      </c>
      <c r="I24" s="71">
        <v>86.8</v>
      </c>
      <c r="J24" s="107">
        <f t="shared" si="3"/>
        <v>84.357446808510645</v>
      </c>
      <c r="K24" s="71">
        <v>47.4</v>
      </c>
      <c r="L24" s="107">
        <f t="shared" si="4"/>
        <v>89.433962264150935</v>
      </c>
      <c r="M24" s="71">
        <f t="shared" si="5"/>
        <v>76.5</v>
      </c>
      <c r="N24" s="107">
        <f t="shared" si="6"/>
        <v>82.524271844660191</v>
      </c>
      <c r="O24" s="71">
        <f t="shared" si="19"/>
        <v>108.7</v>
      </c>
      <c r="P24" s="107">
        <f t="shared" si="7"/>
        <v>111.94644696189496</v>
      </c>
      <c r="Q24" s="107">
        <f t="shared" si="8"/>
        <v>86.093854816584809</v>
      </c>
      <c r="R24" s="71">
        <f t="shared" si="20"/>
        <v>79.8</v>
      </c>
      <c r="S24" s="107">
        <f t="shared" si="9"/>
        <v>82.268041237113408</v>
      </c>
      <c r="T24" s="71">
        <f t="shared" si="21"/>
        <v>85.3</v>
      </c>
      <c r="U24" s="107">
        <f t="shared" si="10"/>
        <v>78.18515123739688</v>
      </c>
      <c r="V24" s="71"/>
      <c r="W24" s="71">
        <v>79.8</v>
      </c>
      <c r="X24" s="107">
        <f t="shared" si="12"/>
        <v>82.268041237113408</v>
      </c>
      <c r="Y24" s="71">
        <f t="shared" si="25"/>
        <v>79.8</v>
      </c>
      <c r="Z24" s="107">
        <f t="shared" si="14"/>
        <v>82.268041237113408</v>
      </c>
      <c r="AA24" s="71"/>
      <c r="AB24" s="70">
        <v>78.5</v>
      </c>
      <c r="AC24" s="108">
        <f t="shared" si="16"/>
        <v>82.980972515856237</v>
      </c>
      <c r="AE24" s="107">
        <f t="shared" si="17"/>
        <v>87.156599831211196</v>
      </c>
      <c r="AF24" s="110">
        <f>100*('GDP(I) and productivity'!N52/'GDP(I) and productivity'!$N$71)</f>
        <v>90.980531272070081</v>
      </c>
      <c r="AG24" s="110">
        <f t="shared" si="22"/>
        <v>0.88301879030034058</v>
      </c>
      <c r="AH24" s="110">
        <f t="shared" si="23"/>
        <v>-0.29607774008825061</v>
      </c>
      <c r="AI24">
        <v>1888</v>
      </c>
      <c r="AJ24">
        <v>98.8</v>
      </c>
      <c r="AK24">
        <v>85.3</v>
      </c>
      <c r="AL24">
        <v>100.8</v>
      </c>
      <c r="AM24">
        <v>76.5</v>
      </c>
      <c r="AN24">
        <v>96.5</v>
      </c>
      <c r="AO24">
        <v>97.9</v>
      </c>
      <c r="AP24">
        <v>99.1</v>
      </c>
      <c r="AQ24">
        <v>108.7</v>
      </c>
      <c r="AR24" s="71">
        <v>100</v>
      </c>
      <c r="AS24">
        <v>97.1</v>
      </c>
    </row>
    <row r="25" spans="1:45">
      <c r="A25" s="68">
        <f t="shared" si="24"/>
        <v>1889</v>
      </c>
      <c r="B25" s="70">
        <v>80.2</v>
      </c>
      <c r="C25" s="108">
        <f t="shared" si="0"/>
        <v>92.824074074074076</v>
      </c>
      <c r="D25" s="71">
        <f t="shared" si="18"/>
        <v>76.5</v>
      </c>
      <c r="E25" s="107">
        <f t="shared" si="1"/>
        <v>82.524271844660191</v>
      </c>
      <c r="F25" s="71">
        <v>84.6</v>
      </c>
      <c r="G25" s="71">
        <v>77</v>
      </c>
      <c r="H25" s="71">
        <f t="shared" si="2"/>
        <v>81.914893617021278</v>
      </c>
      <c r="I25" s="71">
        <v>89.1</v>
      </c>
      <c r="J25" s="107">
        <f t="shared" si="3"/>
        <v>85.507446808510636</v>
      </c>
      <c r="K25" s="71">
        <v>48.9</v>
      </c>
      <c r="L25" s="107">
        <f t="shared" si="4"/>
        <v>92.264150943396217</v>
      </c>
      <c r="M25" s="71">
        <f t="shared" si="5"/>
        <v>76.5</v>
      </c>
      <c r="N25" s="107">
        <f t="shared" si="6"/>
        <v>82.524271844660191</v>
      </c>
      <c r="O25" s="71">
        <f t="shared" si="19"/>
        <v>108.8</v>
      </c>
      <c r="P25" s="107">
        <f t="shared" si="7"/>
        <v>112.04943357363543</v>
      </c>
      <c r="Q25" s="107">
        <f t="shared" si="8"/>
        <v>87.072173547502089</v>
      </c>
      <c r="R25" s="71">
        <f t="shared" si="20"/>
        <v>79.900000000000006</v>
      </c>
      <c r="S25" s="107">
        <f t="shared" si="9"/>
        <v>82.37113402061857</v>
      </c>
      <c r="T25" s="71">
        <f t="shared" si="21"/>
        <v>85.7</v>
      </c>
      <c r="U25" s="107">
        <f t="shared" si="10"/>
        <v>78.551787351054088</v>
      </c>
      <c r="V25" s="71"/>
      <c r="W25" s="71">
        <v>79.900000000000006</v>
      </c>
      <c r="X25" s="107">
        <f t="shared" si="12"/>
        <v>82.37113402061857</v>
      </c>
      <c r="Y25" s="71">
        <f t="shared" si="25"/>
        <v>79.900000000000006</v>
      </c>
      <c r="Z25" s="107">
        <f t="shared" si="14"/>
        <v>82.37113402061857</v>
      </c>
      <c r="AA25" s="71"/>
      <c r="AB25" s="70">
        <v>79.3</v>
      </c>
      <c r="AC25" s="108">
        <f t="shared" si="16"/>
        <v>83.826638477801268</v>
      </c>
      <c r="AE25" s="107">
        <f t="shared" si="17"/>
        <v>87.876788379205934</v>
      </c>
      <c r="AF25" s="110">
        <f>100*('GDP(I) and productivity'!N53/'GDP(I) and productivity'!$N$71)</f>
        <v>92.27248694270456</v>
      </c>
      <c r="AG25" s="110">
        <f t="shared" si="22"/>
        <v>0.82631556232054493</v>
      </c>
      <c r="AH25" s="110">
        <f t="shared" si="23"/>
        <v>1.420035311478884</v>
      </c>
      <c r="AI25">
        <v>1889</v>
      </c>
      <c r="AJ25">
        <v>100.4</v>
      </c>
      <c r="AK25">
        <v>85.7</v>
      </c>
      <c r="AL25">
        <v>100.4</v>
      </c>
      <c r="AM25">
        <v>76.5</v>
      </c>
      <c r="AN25">
        <v>96.8</v>
      </c>
      <c r="AO25">
        <v>98.1</v>
      </c>
      <c r="AP25">
        <v>100.1</v>
      </c>
      <c r="AQ25">
        <v>108.8</v>
      </c>
      <c r="AR25" s="71">
        <v>100</v>
      </c>
      <c r="AS25">
        <v>97.9</v>
      </c>
    </row>
    <row r="26" spans="1:45">
      <c r="A26" s="68">
        <f t="shared" si="24"/>
        <v>1890</v>
      </c>
      <c r="B26" s="70">
        <v>81</v>
      </c>
      <c r="C26" s="108">
        <f t="shared" si="0"/>
        <v>93.75</v>
      </c>
      <c r="D26" s="71">
        <f t="shared" si="18"/>
        <v>81.3</v>
      </c>
      <c r="E26" s="107">
        <f t="shared" si="1"/>
        <v>87.702265372168284</v>
      </c>
      <c r="F26" s="71">
        <v>88.3</v>
      </c>
      <c r="G26" s="71">
        <v>82</v>
      </c>
      <c r="H26" s="71">
        <f t="shared" si="2"/>
        <v>87.2340425531915</v>
      </c>
      <c r="I26" s="71">
        <v>89.2</v>
      </c>
      <c r="J26" s="107">
        <f t="shared" si="3"/>
        <v>88.217021276595744</v>
      </c>
      <c r="K26" s="71">
        <v>50.6</v>
      </c>
      <c r="L26" s="107">
        <f t="shared" si="4"/>
        <v>95.471698113207552</v>
      </c>
      <c r="M26" s="71">
        <f t="shared" si="5"/>
        <v>81.3</v>
      </c>
      <c r="N26" s="107">
        <f t="shared" si="6"/>
        <v>87.702265372168284</v>
      </c>
      <c r="O26" s="71">
        <f t="shared" si="19"/>
        <v>109.2</v>
      </c>
      <c r="P26" s="107">
        <f t="shared" si="7"/>
        <v>112.46138002059733</v>
      </c>
      <c r="Q26" s="107">
        <f t="shared" si="8"/>
        <v>89.400298685782545</v>
      </c>
      <c r="R26" s="71">
        <f t="shared" si="20"/>
        <v>88.3</v>
      </c>
      <c r="S26" s="107">
        <f t="shared" si="9"/>
        <v>91.030927835051543</v>
      </c>
      <c r="T26" s="71">
        <f t="shared" si="21"/>
        <v>86</v>
      </c>
      <c r="U26" s="107">
        <f t="shared" si="10"/>
        <v>78.826764436296983</v>
      </c>
      <c r="V26" s="71"/>
      <c r="W26" s="71">
        <v>88.3</v>
      </c>
      <c r="X26" s="107">
        <f t="shared" si="12"/>
        <v>91.030927835051543</v>
      </c>
      <c r="Y26" s="71">
        <f t="shared" si="25"/>
        <v>88.3</v>
      </c>
      <c r="Z26" s="107">
        <f t="shared" si="14"/>
        <v>91.030927835051543</v>
      </c>
      <c r="AA26" s="71"/>
      <c r="AB26" s="70">
        <v>80.7</v>
      </c>
      <c r="AC26" s="108">
        <f t="shared" si="16"/>
        <v>85.306553911205086</v>
      </c>
      <c r="AE26" s="107">
        <f t="shared" si="17"/>
        <v>90.759155103645512</v>
      </c>
      <c r="AF26" s="110">
        <f>100*('GDP(I) and productivity'!N54/'GDP(I) and productivity'!$N$71)</f>
        <v>93.879015357172023</v>
      </c>
      <c r="AG26" s="110">
        <f t="shared" si="22"/>
        <v>3.2800091783072389</v>
      </c>
      <c r="AH26" s="110">
        <f t="shared" si="23"/>
        <v>1.7410698114867387</v>
      </c>
      <c r="AI26">
        <v>1890</v>
      </c>
      <c r="AJ26">
        <v>100.2</v>
      </c>
      <c r="AK26" s="71">
        <v>86</v>
      </c>
      <c r="AL26">
        <v>101.8</v>
      </c>
      <c r="AM26">
        <v>81.3</v>
      </c>
      <c r="AN26">
        <v>95.4</v>
      </c>
      <c r="AO26" s="68">
        <v>98.5</v>
      </c>
      <c r="AP26" s="68">
        <v>100.7</v>
      </c>
      <c r="AQ26" s="68">
        <v>109.2</v>
      </c>
      <c r="AR26" s="71">
        <v>100</v>
      </c>
      <c r="AS26" s="68">
        <v>98.3</v>
      </c>
    </row>
    <row r="27" spans="1:45">
      <c r="A27" s="68">
        <f t="shared" si="24"/>
        <v>1891</v>
      </c>
      <c r="B27" s="70">
        <v>81.599999999999994</v>
      </c>
      <c r="C27" s="108">
        <f t="shared" si="0"/>
        <v>94.444444444444443</v>
      </c>
      <c r="D27" s="71">
        <f t="shared" si="18"/>
        <v>79.8</v>
      </c>
      <c r="E27" s="107">
        <f t="shared" si="1"/>
        <v>86.084142394821995</v>
      </c>
      <c r="F27" s="71">
        <v>87.5</v>
      </c>
      <c r="G27" s="71">
        <v>82</v>
      </c>
      <c r="H27" s="71">
        <f t="shared" si="2"/>
        <v>87.2340425531915</v>
      </c>
      <c r="I27" s="71">
        <v>89.1</v>
      </c>
      <c r="J27" s="107">
        <f t="shared" si="3"/>
        <v>88.167021276595747</v>
      </c>
      <c r="K27" s="71">
        <v>49.5</v>
      </c>
      <c r="L27" s="107">
        <f t="shared" si="4"/>
        <v>93.396226415094333</v>
      </c>
      <c r="M27" s="71">
        <f t="shared" si="5"/>
        <v>79.8</v>
      </c>
      <c r="N27" s="107">
        <f t="shared" si="6"/>
        <v>86.084142394821995</v>
      </c>
      <c r="O27" s="71">
        <f t="shared" si="19"/>
        <v>108.6</v>
      </c>
      <c r="P27" s="107">
        <f t="shared" si="7"/>
        <v>111.84346035015447</v>
      </c>
      <c r="Q27" s="107">
        <f t="shared" si="8"/>
        <v>89.509504845347138</v>
      </c>
      <c r="R27" s="71">
        <f t="shared" si="20"/>
        <v>89.1</v>
      </c>
      <c r="S27" s="107">
        <f t="shared" si="9"/>
        <v>91.855670103092777</v>
      </c>
      <c r="T27" s="71">
        <f t="shared" si="21"/>
        <v>86.3</v>
      </c>
      <c r="U27" s="107">
        <f t="shared" si="10"/>
        <v>79.101741521539864</v>
      </c>
      <c r="V27" s="71"/>
      <c r="W27" s="71">
        <v>89.1</v>
      </c>
      <c r="X27" s="107">
        <f t="shared" si="12"/>
        <v>91.855670103092777</v>
      </c>
      <c r="Y27" s="71">
        <f t="shared" si="25"/>
        <v>89.1</v>
      </c>
      <c r="Z27" s="107">
        <f t="shared" si="14"/>
        <v>91.855670103092777</v>
      </c>
      <c r="AA27" s="71"/>
      <c r="AB27" s="70">
        <v>85</v>
      </c>
      <c r="AC27" s="108">
        <f t="shared" si="16"/>
        <v>89.852008456659618</v>
      </c>
      <c r="AE27" s="107">
        <f t="shared" si="17"/>
        <v>91.070280023605022</v>
      </c>
      <c r="AF27" s="110">
        <f>100*('GDP(I) and productivity'!N55/'GDP(I) and productivity'!$N$71)</f>
        <v>94.038757730641962</v>
      </c>
      <c r="AG27" s="110">
        <f t="shared" si="22"/>
        <v>0.34280279449959039</v>
      </c>
      <c r="AH27" s="110">
        <f t="shared" si="23"/>
        <v>0.17015770016566023</v>
      </c>
      <c r="AI27">
        <v>1891</v>
      </c>
      <c r="AJ27">
        <v>102.1</v>
      </c>
      <c r="AK27">
        <v>86.3</v>
      </c>
      <c r="AL27">
        <v>101.9</v>
      </c>
      <c r="AM27">
        <v>79.8</v>
      </c>
      <c r="AN27">
        <v>97.1</v>
      </c>
      <c r="AO27" s="68">
        <v>98.5</v>
      </c>
      <c r="AP27" s="68">
        <v>100.2</v>
      </c>
      <c r="AQ27" s="68">
        <v>108.6</v>
      </c>
      <c r="AR27" s="71">
        <v>100</v>
      </c>
      <c r="AS27" s="68">
        <v>99.1</v>
      </c>
    </row>
    <row r="28" spans="1:45">
      <c r="A28" s="68">
        <f t="shared" si="24"/>
        <v>1892</v>
      </c>
      <c r="B28" s="70">
        <v>81.5</v>
      </c>
      <c r="C28" s="108">
        <f t="shared" si="0"/>
        <v>94.328703703703709</v>
      </c>
      <c r="D28" s="71">
        <f t="shared" si="18"/>
        <v>79.400000000000006</v>
      </c>
      <c r="E28" s="107">
        <f t="shared" si="1"/>
        <v>85.652642934196336</v>
      </c>
      <c r="F28" s="71">
        <v>83.6</v>
      </c>
      <c r="G28" s="71">
        <v>79</v>
      </c>
      <c r="H28" s="71">
        <f t="shared" si="2"/>
        <v>84.042553191489361</v>
      </c>
      <c r="I28" s="71">
        <v>89.1</v>
      </c>
      <c r="J28" s="107">
        <f t="shared" si="3"/>
        <v>86.571276595744678</v>
      </c>
      <c r="K28" s="71">
        <v>48.9</v>
      </c>
      <c r="L28" s="107">
        <f t="shared" si="4"/>
        <v>92.264150943396217</v>
      </c>
      <c r="M28" s="71">
        <f t="shared" si="5"/>
        <v>79.400000000000006</v>
      </c>
      <c r="N28" s="107">
        <f t="shared" si="6"/>
        <v>85.652642934196336</v>
      </c>
      <c r="O28" s="71">
        <f t="shared" si="19"/>
        <v>107.8</v>
      </c>
      <c r="P28" s="107">
        <f t="shared" si="7"/>
        <v>111.01956745623069</v>
      </c>
      <c r="Q28" s="107">
        <f t="shared" si="8"/>
        <v>88.230272357183935</v>
      </c>
      <c r="R28" s="71">
        <f t="shared" si="20"/>
        <v>89.6</v>
      </c>
      <c r="S28" s="107">
        <f t="shared" si="9"/>
        <v>92.371134020618555</v>
      </c>
      <c r="T28" s="71">
        <f t="shared" si="21"/>
        <v>87.2</v>
      </c>
      <c r="U28" s="107">
        <f t="shared" si="10"/>
        <v>79.926672777268564</v>
      </c>
      <c r="V28" s="71"/>
      <c r="W28" s="71">
        <v>89.6</v>
      </c>
      <c r="X28" s="107">
        <f t="shared" si="12"/>
        <v>92.371134020618555</v>
      </c>
      <c r="Y28" s="71">
        <f t="shared" si="25"/>
        <v>89.6</v>
      </c>
      <c r="Z28" s="107">
        <f t="shared" si="14"/>
        <v>92.371134020618555</v>
      </c>
      <c r="AA28" s="71"/>
      <c r="AB28" s="70">
        <v>86.6</v>
      </c>
      <c r="AC28" s="108">
        <f t="shared" si="16"/>
        <v>91.543340380549679</v>
      </c>
      <c r="AE28" s="107">
        <f t="shared" si="17"/>
        <v>90.557813172124654</v>
      </c>
      <c r="AF28" s="110">
        <f>100*('GDP(I) and productivity'!N56/'GDP(I) and productivity'!$N$71)</f>
        <v>94.077442694654223</v>
      </c>
      <c r="AG28" s="110">
        <f t="shared" si="22"/>
        <v>-0.56271579635807711</v>
      </c>
      <c r="AH28" s="110">
        <f t="shared" si="23"/>
        <v>4.1137255474026801E-2</v>
      </c>
      <c r="AI28">
        <v>1892</v>
      </c>
      <c r="AJ28">
        <v>102.8</v>
      </c>
      <c r="AK28">
        <v>87.2</v>
      </c>
      <c r="AL28" s="71">
        <v>101</v>
      </c>
      <c r="AM28">
        <v>79.400000000000006</v>
      </c>
      <c r="AN28">
        <v>101.2</v>
      </c>
      <c r="AO28" s="68">
        <v>98.5</v>
      </c>
      <c r="AP28" s="68">
        <v>99.9</v>
      </c>
      <c r="AQ28" s="68">
        <v>107.8</v>
      </c>
      <c r="AR28" s="71">
        <v>100</v>
      </c>
      <c r="AS28" s="68">
        <v>99.5</v>
      </c>
    </row>
    <row r="29" spans="1:45">
      <c r="A29" s="68">
        <f t="shared" si="24"/>
        <v>1893</v>
      </c>
      <c r="B29" s="70">
        <v>80.2</v>
      </c>
      <c r="C29" s="108">
        <f t="shared" si="0"/>
        <v>92.824074074074076</v>
      </c>
      <c r="D29" s="71">
        <f t="shared" si="18"/>
        <v>84.5</v>
      </c>
      <c r="E29" s="107">
        <f t="shared" si="1"/>
        <v>91.15426105717367</v>
      </c>
      <c r="F29" s="71">
        <v>83.4</v>
      </c>
      <c r="G29" s="71">
        <v>78</v>
      </c>
      <c r="H29" s="71">
        <f t="shared" si="2"/>
        <v>82.978723404255319</v>
      </c>
      <c r="I29" s="71">
        <v>83.4</v>
      </c>
      <c r="J29" s="107">
        <f t="shared" si="3"/>
        <v>83.189361702127655</v>
      </c>
      <c r="K29" s="71">
        <v>48.1</v>
      </c>
      <c r="L29" s="107">
        <f t="shared" si="4"/>
        <v>90.754716981132077</v>
      </c>
      <c r="M29" s="71">
        <f t="shared" si="5"/>
        <v>84.5</v>
      </c>
      <c r="N29" s="107">
        <f t="shared" si="6"/>
        <v>91.15426105717367</v>
      </c>
      <c r="O29" s="71">
        <f t="shared" si="19"/>
        <v>107.9</v>
      </c>
      <c r="P29" s="107">
        <f t="shared" si="7"/>
        <v>111.12255406797117</v>
      </c>
      <c r="Q29" s="107">
        <f t="shared" si="8"/>
        <v>85.249831850966842</v>
      </c>
      <c r="R29" s="71">
        <f t="shared" si="20"/>
        <v>89.5</v>
      </c>
      <c r="S29" s="107">
        <f t="shared" si="9"/>
        <v>92.268041237113408</v>
      </c>
      <c r="T29" s="71">
        <f t="shared" si="21"/>
        <v>89.3</v>
      </c>
      <c r="U29" s="107">
        <f t="shared" si="10"/>
        <v>81.851512373968831</v>
      </c>
      <c r="V29" s="71"/>
      <c r="W29" s="71">
        <v>89.5</v>
      </c>
      <c r="X29" s="107">
        <f t="shared" si="12"/>
        <v>92.268041237113408</v>
      </c>
      <c r="Y29" s="71">
        <f t="shared" si="25"/>
        <v>89.5</v>
      </c>
      <c r="Z29" s="107">
        <f t="shared" si="14"/>
        <v>92.268041237113408</v>
      </c>
      <c r="AA29" s="71"/>
      <c r="AB29" s="70">
        <v>86.5</v>
      </c>
      <c r="AC29" s="108">
        <f t="shared" si="16"/>
        <v>91.437632135306558</v>
      </c>
      <c r="AE29" s="107">
        <f t="shared" si="17"/>
        <v>89.616939297696192</v>
      </c>
      <c r="AF29" s="110">
        <f>100*('GDP(I) and productivity'!N57/'GDP(I) and productivity'!$N$71)</f>
        <v>93.557685591537904</v>
      </c>
      <c r="AG29" s="110">
        <f t="shared" si="22"/>
        <v>-1.0389759220887242</v>
      </c>
      <c r="AH29" s="110">
        <f t="shared" si="23"/>
        <v>-0.5524779248127345</v>
      </c>
      <c r="AI29">
        <v>1893</v>
      </c>
      <c r="AJ29">
        <v>98.1</v>
      </c>
      <c r="AK29">
        <v>89.3</v>
      </c>
      <c r="AL29">
        <v>100.3</v>
      </c>
      <c r="AM29">
        <v>84.5</v>
      </c>
      <c r="AN29">
        <v>102.6</v>
      </c>
      <c r="AO29" s="68">
        <v>98.3</v>
      </c>
      <c r="AP29" s="68">
        <v>100.9</v>
      </c>
      <c r="AQ29" s="68">
        <v>107.9</v>
      </c>
      <c r="AR29" s="71">
        <v>100</v>
      </c>
      <c r="AS29" s="68">
        <v>97.6</v>
      </c>
    </row>
    <row r="30" spans="1:45">
      <c r="A30" s="68">
        <f t="shared" si="24"/>
        <v>1894</v>
      </c>
      <c r="B30" s="70">
        <v>79</v>
      </c>
      <c r="C30" s="108">
        <f t="shared" si="0"/>
        <v>91.43518518518519</v>
      </c>
      <c r="D30" s="71">
        <f t="shared" si="18"/>
        <v>74.400000000000006</v>
      </c>
      <c r="E30" s="107">
        <f t="shared" si="1"/>
        <v>80.258899676375407</v>
      </c>
      <c r="F30" s="71">
        <v>79.2</v>
      </c>
      <c r="G30" s="71">
        <v>74</v>
      </c>
      <c r="H30" s="71">
        <f t="shared" si="2"/>
        <v>78.723404255319153</v>
      </c>
      <c r="I30" s="71">
        <v>81.400000000000006</v>
      </c>
      <c r="J30" s="107">
        <f t="shared" si="3"/>
        <v>80.061702127659572</v>
      </c>
      <c r="K30" s="71">
        <v>47.5</v>
      </c>
      <c r="L30" s="107">
        <f t="shared" si="4"/>
        <v>89.622641509433961</v>
      </c>
      <c r="M30" s="71">
        <f t="shared" si="5"/>
        <v>74.400000000000006</v>
      </c>
      <c r="N30" s="107">
        <f t="shared" si="6"/>
        <v>80.258899676375407</v>
      </c>
      <c r="O30" s="71">
        <f t="shared" si="19"/>
        <v>105.5</v>
      </c>
      <c r="P30" s="107">
        <f t="shared" si="7"/>
        <v>108.6508753861998</v>
      </c>
      <c r="Q30" s="107">
        <f t="shared" si="8"/>
        <v>82.494024071861574</v>
      </c>
      <c r="R30" s="71">
        <f t="shared" si="20"/>
        <v>90.4</v>
      </c>
      <c r="S30" s="107">
        <f t="shared" si="9"/>
        <v>93.195876288659804</v>
      </c>
      <c r="T30" s="71">
        <f t="shared" si="21"/>
        <v>91.1</v>
      </c>
      <c r="U30" s="107">
        <f t="shared" si="10"/>
        <v>83.501374885426216</v>
      </c>
      <c r="V30" s="71"/>
      <c r="W30" s="71">
        <v>90.4</v>
      </c>
      <c r="X30" s="107">
        <f t="shared" si="12"/>
        <v>93.195876288659804</v>
      </c>
      <c r="Y30" s="71">
        <f t="shared" si="25"/>
        <v>90.4</v>
      </c>
      <c r="Z30" s="107">
        <f t="shared" si="14"/>
        <v>93.195876288659804</v>
      </c>
      <c r="AA30" s="71"/>
      <c r="AB30" s="70">
        <v>85.8</v>
      </c>
      <c r="AC30" s="108">
        <f t="shared" si="16"/>
        <v>90.697674418604649</v>
      </c>
      <c r="AE30" s="107">
        <f t="shared" si="17"/>
        <v>87.263807277881824</v>
      </c>
      <c r="AF30" s="110">
        <f>100*('GDP(I) and productivity'!N58/'GDP(I) and productivity'!$N$71)</f>
        <v>91.500642099951463</v>
      </c>
      <c r="AG30" s="110">
        <f t="shared" si="22"/>
        <v>-2.6257670014789909</v>
      </c>
      <c r="AH30" s="110">
        <f t="shared" si="23"/>
        <v>-2.1986900152353712</v>
      </c>
      <c r="AI30">
        <v>1894</v>
      </c>
      <c r="AJ30" s="71">
        <v>94</v>
      </c>
      <c r="AK30">
        <v>91.1</v>
      </c>
      <c r="AL30">
        <v>99.1</v>
      </c>
      <c r="AM30">
        <v>74.400000000000006</v>
      </c>
      <c r="AN30">
        <v>97.9</v>
      </c>
      <c r="AO30" s="68">
        <v>98.4</v>
      </c>
      <c r="AP30" s="68">
        <v>98.5</v>
      </c>
      <c r="AQ30" s="68">
        <v>105.5</v>
      </c>
      <c r="AR30" s="71">
        <v>100</v>
      </c>
      <c r="AS30" s="71">
        <v>95</v>
      </c>
    </row>
    <row r="31" spans="1:45">
      <c r="A31" s="68">
        <f t="shared" si="24"/>
        <v>1895</v>
      </c>
      <c r="B31" s="70">
        <v>75.099999999999994</v>
      </c>
      <c r="C31" s="108">
        <f t="shared" si="0"/>
        <v>86.921296296296291</v>
      </c>
      <c r="D31" s="71">
        <f t="shared" si="18"/>
        <v>72.5</v>
      </c>
      <c r="E31" s="107">
        <f t="shared" si="1"/>
        <v>78.209277238403445</v>
      </c>
      <c r="F31" s="71">
        <v>76.2</v>
      </c>
      <c r="G31" s="71">
        <v>72</v>
      </c>
      <c r="H31" s="71">
        <f t="shared" si="2"/>
        <v>76.59574468085107</v>
      </c>
      <c r="I31" s="71">
        <v>79.099999999999994</v>
      </c>
      <c r="J31" s="107">
        <f t="shared" si="3"/>
        <v>77.847872340425539</v>
      </c>
      <c r="K31" s="71">
        <v>46.9</v>
      </c>
      <c r="L31" s="107">
        <f t="shared" si="4"/>
        <v>88.490566037735846</v>
      </c>
      <c r="M31" s="71">
        <f t="shared" si="5"/>
        <v>72.5</v>
      </c>
      <c r="N31" s="107">
        <f t="shared" si="6"/>
        <v>78.209277238403445</v>
      </c>
      <c r="O31" s="71">
        <f t="shared" si="19"/>
        <v>105</v>
      </c>
      <c r="P31" s="107">
        <f t="shared" si="7"/>
        <v>108.13594232749743</v>
      </c>
      <c r="Q31" s="107">
        <f t="shared" si="8"/>
        <v>79.788305898491089</v>
      </c>
      <c r="R31" s="71">
        <f t="shared" si="20"/>
        <v>90.5</v>
      </c>
      <c r="S31" s="107">
        <f t="shared" si="9"/>
        <v>93.298969072164951</v>
      </c>
      <c r="T31" s="71">
        <f t="shared" si="21"/>
        <v>92.6</v>
      </c>
      <c r="U31" s="107">
        <f t="shared" si="10"/>
        <v>84.876260311640692</v>
      </c>
      <c r="V31" s="71"/>
      <c r="W31" s="71">
        <v>90.5</v>
      </c>
      <c r="X31" s="107">
        <f t="shared" si="12"/>
        <v>93.298969072164951</v>
      </c>
      <c r="Y31" s="71">
        <f t="shared" si="25"/>
        <v>90.5</v>
      </c>
      <c r="Z31" s="107">
        <f t="shared" si="14"/>
        <v>93.298969072164951</v>
      </c>
      <c r="AA31" s="71"/>
      <c r="AB31" s="70">
        <v>84.7</v>
      </c>
      <c r="AC31" s="108">
        <f t="shared" si="16"/>
        <v>89.534883720930239</v>
      </c>
      <c r="AE31" s="107">
        <f t="shared" si="17"/>
        <v>85.687067956638415</v>
      </c>
      <c r="AF31" s="110">
        <f>100*('GDP(I) and productivity'!N59/'GDP(I) and productivity'!$N$71)</f>
        <v>90.140759689344861</v>
      </c>
      <c r="AG31" s="110">
        <f t="shared" si="22"/>
        <v>-1.8068651488267733</v>
      </c>
      <c r="AH31" s="110">
        <f t="shared" si="23"/>
        <v>-1.486199855429561</v>
      </c>
      <c r="AI31">
        <v>1895</v>
      </c>
      <c r="AJ31">
        <v>91.8</v>
      </c>
      <c r="AK31">
        <v>92.6</v>
      </c>
      <c r="AL31">
        <v>97.8</v>
      </c>
      <c r="AM31">
        <v>72.5</v>
      </c>
      <c r="AN31">
        <v>87.7</v>
      </c>
      <c r="AO31" s="68">
        <v>98.6</v>
      </c>
      <c r="AP31" s="68">
        <v>95.4</v>
      </c>
      <c r="AQ31" s="71">
        <v>105</v>
      </c>
      <c r="AR31" s="71">
        <v>100</v>
      </c>
      <c r="AS31" s="68">
        <v>93.7</v>
      </c>
    </row>
    <row r="32" spans="1:45">
      <c r="A32" s="68">
        <f t="shared" si="24"/>
        <v>1896</v>
      </c>
      <c r="B32" s="70">
        <v>71.900000000000006</v>
      </c>
      <c r="C32" s="108">
        <f t="shared" si="0"/>
        <v>83.217592592592595</v>
      </c>
      <c r="D32" s="71">
        <f t="shared" si="18"/>
        <v>74.3</v>
      </c>
      <c r="E32" s="107">
        <f t="shared" si="1"/>
        <v>80.151024811218974</v>
      </c>
      <c r="F32" s="71">
        <v>76.900000000000006</v>
      </c>
      <c r="G32" s="71">
        <v>74</v>
      </c>
      <c r="H32" s="71">
        <f t="shared" si="2"/>
        <v>78.723404255319153</v>
      </c>
      <c r="I32" s="71">
        <v>80.8</v>
      </c>
      <c r="J32" s="107">
        <f t="shared" si="3"/>
        <v>79.761702127659575</v>
      </c>
      <c r="K32" s="71">
        <v>47.5</v>
      </c>
      <c r="L32" s="107">
        <f t="shared" si="4"/>
        <v>89.622641509433961</v>
      </c>
      <c r="M32" s="71">
        <f t="shared" si="5"/>
        <v>74.3</v>
      </c>
      <c r="N32" s="107">
        <f t="shared" si="6"/>
        <v>80.151024811218974</v>
      </c>
      <c r="O32" s="71">
        <f t="shared" si="19"/>
        <v>103.3</v>
      </c>
      <c r="P32" s="107">
        <f t="shared" si="7"/>
        <v>106.38516992790937</v>
      </c>
      <c r="Q32" s="107">
        <f t="shared" si="8"/>
        <v>80.500775476791006</v>
      </c>
      <c r="R32" s="71">
        <f t="shared" si="20"/>
        <v>91.2</v>
      </c>
      <c r="S32" s="107">
        <f t="shared" si="9"/>
        <v>94.020618556701038</v>
      </c>
      <c r="T32" s="71">
        <f t="shared" si="21"/>
        <v>93.8</v>
      </c>
      <c r="U32" s="107">
        <f t="shared" si="10"/>
        <v>85.976168652612287</v>
      </c>
      <c r="V32" s="71"/>
      <c r="W32" s="71">
        <v>91.2</v>
      </c>
      <c r="X32" s="107">
        <f t="shared" si="12"/>
        <v>94.020618556701038</v>
      </c>
      <c r="Y32" s="71">
        <f t="shared" si="25"/>
        <v>91.2</v>
      </c>
      <c r="Z32" s="107">
        <f t="shared" si="14"/>
        <v>94.020618556701038</v>
      </c>
      <c r="AA32" s="71"/>
      <c r="AB32" s="70">
        <v>84.9</v>
      </c>
      <c r="AC32" s="108">
        <f t="shared" si="16"/>
        <v>89.746300211416496</v>
      </c>
      <c r="AE32" s="107">
        <f t="shared" si="17"/>
        <v>86.255028420786743</v>
      </c>
      <c r="AF32" s="110">
        <f>100*('GDP(I) and productivity'!N60/'GDP(I) and productivity'!$N$71)</f>
        <v>91.025024577251642</v>
      </c>
      <c r="AG32" s="110">
        <f t="shared" si="22"/>
        <v>0.6628310172029046</v>
      </c>
      <c r="AH32" s="110">
        <f t="shared" si="23"/>
        <v>0.98098228920440533</v>
      </c>
      <c r="AI32">
        <v>1896</v>
      </c>
      <c r="AJ32">
        <v>90.9</v>
      </c>
      <c r="AK32">
        <v>93.8</v>
      </c>
      <c r="AL32">
        <v>98.6</v>
      </c>
      <c r="AM32">
        <v>74.3</v>
      </c>
      <c r="AN32">
        <v>89.4</v>
      </c>
      <c r="AO32" s="71">
        <v>99</v>
      </c>
      <c r="AP32" s="71">
        <v>96</v>
      </c>
      <c r="AQ32" s="68">
        <v>103.3</v>
      </c>
      <c r="AR32" s="71">
        <v>100</v>
      </c>
      <c r="AS32" s="68">
        <v>93.5</v>
      </c>
    </row>
    <row r="33" spans="1:48">
      <c r="A33" s="68">
        <f t="shared" si="24"/>
        <v>1897</v>
      </c>
      <c r="B33" s="70">
        <v>78.3</v>
      </c>
      <c r="C33" s="108">
        <f t="shared" si="0"/>
        <v>90.625</v>
      </c>
      <c r="D33" s="71">
        <f t="shared" si="18"/>
        <v>74</v>
      </c>
      <c r="E33" s="107">
        <f t="shared" si="1"/>
        <v>79.827400215749719</v>
      </c>
      <c r="F33" s="71">
        <v>76</v>
      </c>
      <c r="G33" s="71">
        <v>73</v>
      </c>
      <c r="H33" s="71">
        <f t="shared" si="2"/>
        <v>77.659574468085111</v>
      </c>
      <c r="I33" s="71">
        <v>82.4</v>
      </c>
      <c r="J33" s="107">
        <f t="shared" si="3"/>
        <v>80.029787234042558</v>
      </c>
      <c r="K33" s="71">
        <v>48.8</v>
      </c>
      <c r="L33" s="107">
        <f t="shared" si="4"/>
        <v>92.075471698113191</v>
      </c>
      <c r="M33" s="71">
        <f t="shared" si="5"/>
        <v>74</v>
      </c>
      <c r="N33" s="107">
        <f t="shared" si="6"/>
        <v>79.827400215749719</v>
      </c>
      <c r="O33" s="71">
        <f t="shared" si="19"/>
        <v>101.1</v>
      </c>
      <c r="P33" s="107">
        <f t="shared" si="7"/>
        <v>104.11946446961895</v>
      </c>
      <c r="Q33" s="107">
        <f t="shared" si="8"/>
        <v>82.295669056152931</v>
      </c>
      <c r="R33" s="71">
        <f t="shared" si="20"/>
        <v>91.9</v>
      </c>
      <c r="S33" s="107">
        <f t="shared" si="9"/>
        <v>94.742268041237125</v>
      </c>
      <c r="T33" s="71">
        <f t="shared" si="21"/>
        <v>95.4</v>
      </c>
      <c r="U33" s="107">
        <f t="shared" si="10"/>
        <v>87.442713107241076</v>
      </c>
      <c r="V33" s="71"/>
      <c r="W33" s="71">
        <v>91.9</v>
      </c>
      <c r="X33" s="107">
        <f t="shared" si="12"/>
        <v>94.742268041237125</v>
      </c>
      <c r="Y33" s="71">
        <f t="shared" si="25"/>
        <v>91.9</v>
      </c>
      <c r="Z33" s="107">
        <f t="shared" si="14"/>
        <v>94.742268041237125</v>
      </c>
      <c r="AA33" s="71"/>
      <c r="AB33" s="70">
        <v>85.7</v>
      </c>
      <c r="AC33" s="108">
        <f t="shared" si="16"/>
        <v>90.591966173361527</v>
      </c>
      <c r="AE33" s="107">
        <f t="shared" si="17"/>
        <v>87.261732958771958</v>
      </c>
      <c r="AF33" s="110">
        <f>100*('GDP(I) and productivity'!N61/'GDP(I) and productivity'!$N$71)</f>
        <v>92.073618119486923</v>
      </c>
      <c r="AG33" s="110">
        <f t="shared" si="22"/>
        <v>1.1671256231858109</v>
      </c>
      <c r="AH33" s="110">
        <f t="shared" si="23"/>
        <v>1.1519838056680385</v>
      </c>
      <c r="AI33">
        <v>1897</v>
      </c>
      <c r="AJ33">
        <v>94.8</v>
      </c>
      <c r="AK33">
        <v>95.4</v>
      </c>
      <c r="AL33">
        <v>98.2</v>
      </c>
      <c r="AM33" s="71">
        <v>74</v>
      </c>
      <c r="AN33">
        <v>83.6</v>
      </c>
      <c r="AO33" s="71">
        <v>99</v>
      </c>
      <c r="AP33" s="68">
        <v>96.8</v>
      </c>
      <c r="AQ33" s="68">
        <v>101.1</v>
      </c>
      <c r="AR33" s="71">
        <v>100</v>
      </c>
      <c r="AS33" s="68">
        <v>95.4</v>
      </c>
    </row>
    <row r="34" spans="1:48">
      <c r="A34" s="68">
        <f t="shared" si="24"/>
        <v>1898</v>
      </c>
      <c r="B34" s="70">
        <v>81.2</v>
      </c>
      <c r="C34" s="108">
        <f t="shared" si="0"/>
        <v>93.981481481481481</v>
      </c>
      <c r="D34" s="71">
        <f t="shared" si="18"/>
        <v>73.8</v>
      </c>
      <c r="E34" s="107">
        <f t="shared" si="1"/>
        <v>79.611650485436883</v>
      </c>
      <c r="F34" s="71">
        <v>76.2</v>
      </c>
      <c r="G34" s="71">
        <v>72</v>
      </c>
      <c r="H34" s="71">
        <f t="shared" si="2"/>
        <v>76.59574468085107</v>
      </c>
      <c r="I34" s="71">
        <v>84</v>
      </c>
      <c r="J34" s="107">
        <f t="shared" si="3"/>
        <v>80.297872340425528</v>
      </c>
      <c r="K34" s="71">
        <v>51.1</v>
      </c>
      <c r="L34" s="107">
        <f t="shared" si="4"/>
        <v>96.415094339622641</v>
      </c>
      <c r="M34" s="71">
        <f t="shared" si="5"/>
        <v>73.8</v>
      </c>
      <c r="N34" s="107">
        <f t="shared" si="6"/>
        <v>79.611650485436883</v>
      </c>
      <c r="O34" s="71">
        <f t="shared" si="19"/>
        <v>100.8</v>
      </c>
      <c r="P34" s="107">
        <f t="shared" si="7"/>
        <v>103.81050463439753</v>
      </c>
      <c r="Q34" s="107">
        <f t="shared" si="8"/>
        <v>83.224235585645388</v>
      </c>
      <c r="R34" s="71">
        <f t="shared" si="20"/>
        <v>93</v>
      </c>
      <c r="S34" s="107">
        <f t="shared" si="9"/>
        <v>95.876288659793815</v>
      </c>
      <c r="T34" s="71">
        <f t="shared" si="21"/>
        <v>97.1</v>
      </c>
      <c r="U34" s="107">
        <f t="shared" si="10"/>
        <v>89.000916590284135</v>
      </c>
      <c r="V34" s="71"/>
      <c r="W34" s="71">
        <v>93</v>
      </c>
      <c r="X34" s="107">
        <f t="shared" si="12"/>
        <v>95.876288659793815</v>
      </c>
      <c r="Y34" s="71">
        <f t="shared" si="25"/>
        <v>93</v>
      </c>
      <c r="Z34" s="107">
        <f t="shared" si="14"/>
        <v>95.876288659793815</v>
      </c>
      <c r="AA34" s="71"/>
      <c r="AB34" s="70">
        <v>85.8</v>
      </c>
      <c r="AC34" s="108">
        <f t="shared" si="16"/>
        <v>90.697674418604649</v>
      </c>
      <c r="AE34" s="107">
        <f t="shared" si="17"/>
        <v>88.105602616640255</v>
      </c>
      <c r="AF34" s="110">
        <f>100*('GDP(I) and productivity'!N62/'GDP(I) and productivity'!$N$71)</f>
        <v>92.375156520741982</v>
      </c>
      <c r="AG34" s="110">
        <f t="shared" si="22"/>
        <v>0.9670558092938677</v>
      </c>
      <c r="AH34" s="110">
        <f t="shared" si="23"/>
        <v>0.32749706964240488</v>
      </c>
      <c r="AI34">
        <v>1898</v>
      </c>
      <c r="AJ34">
        <v>98.3</v>
      </c>
      <c r="AK34">
        <v>97.1</v>
      </c>
      <c r="AL34" s="71">
        <v>97</v>
      </c>
      <c r="AM34">
        <v>73.8</v>
      </c>
      <c r="AN34">
        <v>82.5</v>
      </c>
      <c r="AO34" s="68">
        <v>98.8</v>
      </c>
      <c r="AP34" s="68">
        <v>97.3</v>
      </c>
      <c r="AQ34" s="68">
        <v>100.8</v>
      </c>
      <c r="AR34" s="71">
        <v>100</v>
      </c>
      <c r="AS34" s="68">
        <v>97.1</v>
      </c>
    </row>
    <row r="35" spans="1:48">
      <c r="A35" s="68">
        <f t="shared" si="24"/>
        <v>1899</v>
      </c>
      <c r="B35" s="70">
        <v>76.7</v>
      </c>
      <c r="C35" s="108">
        <f t="shared" si="0"/>
        <v>88.773148148148152</v>
      </c>
      <c r="D35" s="71">
        <f t="shared" si="18"/>
        <v>79.7</v>
      </c>
      <c r="E35" s="107">
        <f t="shared" si="1"/>
        <v>85.976267529665591</v>
      </c>
      <c r="F35" s="71">
        <v>79.8</v>
      </c>
      <c r="G35" s="71">
        <v>76</v>
      </c>
      <c r="H35" s="71">
        <f t="shared" si="2"/>
        <v>80.851063829787236</v>
      </c>
      <c r="I35" s="71">
        <v>81</v>
      </c>
      <c r="J35" s="107">
        <f t="shared" si="3"/>
        <v>80.925531914893611</v>
      </c>
      <c r="K35" s="71">
        <v>53.7</v>
      </c>
      <c r="L35" s="107">
        <f t="shared" si="4"/>
        <v>101.32075471698113</v>
      </c>
      <c r="M35" s="71">
        <f t="shared" si="5"/>
        <v>79.7</v>
      </c>
      <c r="N35" s="107">
        <f t="shared" si="6"/>
        <v>85.976267529665591</v>
      </c>
      <c r="O35" s="71">
        <f t="shared" si="19"/>
        <v>100.4</v>
      </c>
      <c r="P35" s="107">
        <f t="shared" si="7"/>
        <v>103.39855818743564</v>
      </c>
      <c r="Q35" s="107">
        <f t="shared" si="8"/>
        <v>82.603815434311258</v>
      </c>
      <c r="R35" s="71">
        <f t="shared" si="20"/>
        <v>93.8</v>
      </c>
      <c r="S35" s="107">
        <f t="shared" si="9"/>
        <v>96.701030927835049</v>
      </c>
      <c r="T35" s="71">
        <f t="shared" si="21"/>
        <v>98.6</v>
      </c>
      <c r="U35" s="107">
        <f t="shared" si="10"/>
        <v>90.375802016498625</v>
      </c>
      <c r="V35" s="71"/>
      <c r="W35" s="71">
        <v>93.8</v>
      </c>
      <c r="X35" s="107">
        <f t="shared" si="12"/>
        <v>96.701030927835049</v>
      </c>
      <c r="Y35" s="71">
        <f t="shared" si="25"/>
        <v>93.8</v>
      </c>
      <c r="Z35" s="107">
        <f t="shared" si="14"/>
        <v>96.701030927835049</v>
      </c>
      <c r="AA35" s="71"/>
      <c r="AB35" s="70">
        <v>81.099999999999994</v>
      </c>
      <c r="AC35" s="108">
        <f t="shared" si="16"/>
        <v>85.729386892177587</v>
      </c>
      <c r="AE35" s="107">
        <f t="shared" si="17"/>
        <v>88.215245082282138</v>
      </c>
      <c r="AF35" s="110">
        <f>100*('GDP(I) and productivity'!N63/'GDP(I) and productivity'!$N$71)</f>
        <v>93.574161026254117</v>
      </c>
      <c r="AG35" s="110">
        <f t="shared" si="22"/>
        <v>0.1244443740075809</v>
      </c>
      <c r="AH35" s="110">
        <f t="shared" si="23"/>
        <v>1.2979729081627198</v>
      </c>
      <c r="AI35">
        <v>1899</v>
      </c>
      <c r="AJ35">
        <v>95.4</v>
      </c>
      <c r="AK35">
        <v>98.6</v>
      </c>
      <c r="AL35">
        <v>96.2</v>
      </c>
      <c r="AM35">
        <v>79.7</v>
      </c>
      <c r="AN35">
        <v>94.9</v>
      </c>
      <c r="AO35" s="68">
        <v>98.9</v>
      </c>
      <c r="AP35" s="71">
        <v>96</v>
      </c>
      <c r="AQ35" s="68">
        <v>100.4</v>
      </c>
      <c r="AR35" s="71">
        <v>100</v>
      </c>
      <c r="AS35" s="68">
        <v>96.1</v>
      </c>
    </row>
    <row r="36" spans="1:48">
      <c r="A36" s="68">
        <f t="shared" si="24"/>
        <v>1900</v>
      </c>
      <c r="B36" s="70">
        <v>81.900000000000006</v>
      </c>
      <c r="C36" s="108">
        <f t="shared" si="0"/>
        <v>94.791666666666671</v>
      </c>
      <c r="D36" s="71">
        <f t="shared" si="18"/>
        <v>100</v>
      </c>
      <c r="E36" s="107">
        <f t="shared" si="1"/>
        <v>107.87486515641855</v>
      </c>
      <c r="F36" s="71">
        <v>91.7</v>
      </c>
      <c r="G36" s="71">
        <v>85</v>
      </c>
      <c r="H36" s="71">
        <f t="shared" si="2"/>
        <v>90.425531914893625</v>
      </c>
      <c r="I36" s="71">
        <v>89.3</v>
      </c>
      <c r="J36" s="107">
        <f t="shared" si="3"/>
        <v>89.862765957446811</v>
      </c>
      <c r="K36" s="71">
        <v>56.8</v>
      </c>
      <c r="L36" s="107">
        <f t="shared" si="4"/>
        <v>107.1698113207547</v>
      </c>
      <c r="M36" s="71">
        <f t="shared" si="5"/>
        <v>100</v>
      </c>
      <c r="N36" s="107">
        <f t="shared" si="6"/>
        <v>107.87486515641855</v>
      </c>
      <c r="O36" s="71">
        <f t="shared" si="19"/>
        <v>100</v>
      </c>
      <c r="P36" s="107">
        <f t="shared" si="7"/>
        <v>102.98661174047375</v>
      </c>
      <c r="Q36" s="107">
        <f t="shared" si="8"/>
        <v>90.916855834328956</v>
      </c>
      <c r="R36" s="71">
        <f t="shared" si="20"/>
        <v>78.400000000000006</v>
      </c>
      <c r="S36" s="107">
        <f t="shared" si="9"/>
        <v>80.824742268041248</v>
      </c>
      <c r="T36" s="71">
        <f t="shared" si="21"/>
        <v>100</v>
      </c>
      <c r="U36" s="107">
        <f t="shared" si="10"/>
        <v>91.659028414298817</v>
      </c>
      <c r="V36" s="71"/>
      <c r="W36" s="71">
        <v>78.400000000000006</v>
      </c>
      <c r="X36" s="107">
        <f t="shared" si="12"/>
        <v>80.824742268041248</v>
      </c>
      <c r="Y36" s="71">
        <f t="shared" si="25"/>
        <v>78.400000000000006</v>
      </c>
      <c r="Z36" s="107">
        <f t="shared" si="14"/>
        <v>80.824742268041248</v>
      </c>
      <c r="AA36" s="71"/>
      <c r="AB36" s="70">
        <v>87.3</v>
      </c>
      <c r="AC36" s="108">
        <f t="shared" si="16"/>
        <v>92.283298097251588</v>
      </c>
      <c r="AE36" s="107">
        <f t="shared" si="17"/>
        <v>93.135937202463708</v>
      </c>
      <c r="AF36" s="110">
        <f>100*('GDP(I) and productivity'!N64/'GDP(I) and productivity'!$N$71)</f>
        <v>99.738191506621973</v>
      </c>
      <c r="AG36" s="110">
        <f t="shared" si="22"/>
        <v>5.578051861208138</v>
      </c>
      <c r="AH36" s="110">
        <f t="shared" si="23"/>
        <v>6.5873211287872664</v>
      </c>
      <c r="AI36">
        <v>1900</v>
      </c>
      <c r="AJ36" s="71">
        <v>100</v>
      </c>
      <c r="AK36" s="71">
        <v>100</v>
      </c>
      <c r="AL36" s="71">
        <v>100</v>
      </c>
      <c r="AM36" s="71">
        <v>100</v>
      </c>
      <c r="AN36" s="71">
        <v>100</v>
      </c>
      <c r="AO36" s="71">
        <v>100</v>
      </c>
      <c r="AP36" s="71">
        <v>100</v>
      </c>
      <c r="AQ36" s="71">
        <v>100</v>
      </c>
      <c r="AR36" s="71">
        <v>100</v>
      </c>
      <c r="AS36" s="71">
        <v>100</v>
      </c>
    </row>
    <row r="37" spans="1:48">
      <c r="A37" s="68">
        <f t="shared" si="24"/>
        <v>1901</v>
      </c>
      <c r="B37" s="70">
        <v>82.4</v>
      </c>
      <c r="C37" s="108">
        <f t="shared" si="0"/>
        <v>95.370370370370381</v>
      </c>
      <c r="D37" s="71">
        <f t="shared" si="18"/>
        <v>94</v>
      </c>
      <c r="E37" s="107">
        <f t="shared" si="1"/>
        <v>101.40237324703344</v>
      </c>
      <c r="F37" s="71">
        <v>87.3</v>
      </c>
      <c r="G37" s="71">
        <v>84</v>
      </c>
      <c r="H37" s="71">
        <f t="shared" si="2"/>
        <v>89.361702127659584</v>
      </c>
      <c r="I37" s="71">
        <v>82.8</v>
      </c>
      <c r="J37" s="107">
        <f t="shared" si="3"/>
        <v>86.080851063829783</v>
      </c>
      <c r="K37" s="71">
        <v>55.8</v>
      </c>
      <c r="L37" s="107">
        <f t="shared" si="4"/>
        <v>105.28301886792451</v>
      </c>
      <c r="M37" s="71">
        <f t="shared" si="5"/>
        <v>94</v>
      </c>
      <c r="N37" s="107">
        <f t="shared" si="6"/>
        <v>101.40237324703344</v>
      </c>
      <c r="O37" s="71">
        <f t="shared" si="19"/>
        <v>99.2</v>
      </c>
      <c r="P37" s="107">
        <f t="shared" si="7"/>
        <v>102.16271884654995</v>
      </c>
      <c r="Q37" s="107">
        <f t="shared" si="8"/>
        <v>88.067498561883269</v>
      </c>
      <c r="R37" s="71">
        <f t="shared" si="20"/>
        <v>77.8</v>
      </c>
      <c r="S37" s="107">
        <f t="shared" ref="S37:S42" si="26">R37/0.97</f>
        <v>80.206185567010309</v>
      </c>
      <c r="T37" s="71">
        <f t="shared" si="21"/>
        <v>101.7</v>
      </c>
      <c r="U37" s="107">
        <f t="shared" si="10"/>
        <v>93.21723189734189</v>
      </c>
      <c r="V37" s="71"/>
      <c r="W37" s="71">
        <v>77.8</v>
      </c>
      <c r="X37" s="107">
        <f t="shared" si="12"/>
        <v>80.206185567010309</v>
      </c>
      <c r="Y37" s="71">
        <f t="shared" si="25"/>
        <v>77.8</v>
      </c>
      <c r="Z37" s="107">
        <f t="shared" si="14"/>
        <v>80.206185567010309</v>
      </c>
      <c r="AA37" s="71"/>
      <c r="AB37" s="70">
        <v>88.1</v>
      </c>
      <c r="AC37" s="108">
        <f t="shared" si="16"/>
        <v>93.128964059196619</v>
      </c>
      <c r="AE37" s="107">
        <f t="shared" si="17"/>
        <v>91.186577806751316</v>
      </c>
      <c r="AF37" s="110">
        <f>100*('GDP(I) and productivity'!N65/'GDP(I) and productivity'!$N$71)</f>
        <v>99.038396051607364</v>
      </c>
      <c r="AG37" s="110">
        <f t="shared" si="22"/>
        <v>-2.0930260158060889</v>
      </c>
      <c r="AH37" s="110">
        <f t="shared" si="23"/>
        <v>-0.70163238819921503</v>
      </c>
      <c r="AI37">
        <v>1901</v>
      </c>
      <c r="AJ37">
        <v>99.6</v>
      </c>
      <c r="AK37">
        <v>101.7</v>
      </c>
      <c r="AL37">
        <v>100.6</v>
      </c>
      <c r="AM37" s="71">
        <v>94</v>
      </c>
      <c r="AN37">
        <v>98.1</v>
      </c>
      <c r="AO37" s="68">
        <v>100.7</v>
      </c>
      <c r="AP37" s="68">
        <v>97.3</v>
      </c>
      <c r="AQ37" s="68">
        <v>99.2</v>
      </c>
      <c r="AR37" s="71">
        <v>100</v>
      </c>
      <c r="AS37" s="68">
        <v>99.7</v>
      </c>
    </row>
    <row r="38" spans="1:48">
      <c r="A38" s="68">
        <f t="shared" si="24"/>
        <v>1902</v>
      </c>
      <c r="B38" s="70">
        <v>87.6</v>
      </c>
      <c r="C38" s="108">
        <f t="shared" si="0"/>
        <v>101.38888888888889</v>
      </c>
      <c r="D38" s="71">
        <f t="shared" si="18"/>
        <v>89.3</v>
      </c>
      <c r="E38" s="107">
        <f t="shared" si="1"/>
        <v>96.332254584681763</v>
      </c>
      <c r="F38" s="71">
        <v>83.3</v>
      </c>
      <c r="G38" s="71">
        <v>80</v>
      </c>
      <c r="H38" s="71">
        <f t="shared" si="2"/>
        <v>85.106382978723403</v>
      </c>
      <c r="I38" s="71">
        <v>83.7</v>
      </c>
      <c r="J38" s="107">
        <f t="shared" si="3"/>
        <v>84.403191489361703</v>
      </c>
      <c r="K38" s="71">
        <v>52.7</v>
      </c>
      <c r="L38" s="107">
        <f t="shared" si="4"/>
        <v>99.433962264150949</v>
      </c>
      <c r="M38" s="71">
        <f t="shared" si="5"/>
        <v>89.3</v>
      </c>
      <c r="N38" s="107">
        <f t="shared" si="6"/>
        <v>96.332254584681763</v>
      </c>
      <c r="O38" s="71">
        <f t="shared" si="19"/>
        <v>98.6</v>
      </c>
      <c r="P38" s="107">
        <f t="shared" si="7"/>
        <v>101.54479917610711</v>
      </c>
      <c r="Q38" s="107">
        <f t="shared" si="8"/>
        <v>88.035736094517461</v>
      </c>
      <c r="R38" s="71">
        <f t="shared" si="20"/>
        <v>83.4</v>
      </c>
      <c r="S38" s="107">
        <f t="shared" si="26"/>
        <v>85.979381443298976</v>
      </c>
      <c r="T38" s="71">
        <f t="shared" si="21"/>
        <v>103.8</v>
      </c>
      <c r="U38" s="107">
        <f t="shared" si="10"/>
        <v>95.142071494042156</v>
      </c>
      <c r="V38" s="71"/>
      <c r="W38" s="71">
        <v>83.4</v>
      </c>
      <c r="X38" s="107">
        <f t="shared" si="12"/>
        <v>85.979381443298976</v>
      </c>
      <c r="Y38" s="71">
        <f t="shared" si="25"/>
        <v>83.4</v>
      </c>
      <c r="Z38" s="107">
        <f t="shared" si="14"/>
        <v>85.979381443298976</v>
      </c>
      <c r="AA38" s="71"/>
      <c r="AB38" s="70">
        <v>89</v>
      </c>
      <c r="AC38" s="108">
        <f t="shared" si="16"/>
        <v>94.080338266384786</v>
      </c>
      <c r="AE38" s="107">
        <f t="shared" si="17"/>
        <v>91.38479031154391</v>
      </c>
      <c r="AF38" s="110">
        <f>100*('GDP(I) and productivity'!N66/'GDP(I) and productivity'!$N$71)</f>
        <v>97.456661182249562</v>
      </c>
      <c r="AG38" s="110">
        <f t="shared" si="22"/>
        <v>0.21737026387003766</v>
      </c>
      <c r="AH38" s="110">
        <f t="shared" si="23"/>
        <v>-1.5970925746147913</v>
      </c>
      <c r="AI38">
        <v>1902</v>
      </c>
      <c r="AJ38">
        <v>99.8</v>
      </c>
      <c r="AK38">
        <v>103.8</v>
      </c>
      <c r="AL38">
        <v>99.9</v>
      </c>
      <c r="AM38">
        <v>89.3</v>
      </c>
      <c r="AN38">
        <v>99.8</v>
      </c>
      <c r="AO38" s="68">
        <v>100.6</v>
      </c>
      <c r="AP38" s="68">
        <v>98.2</v>
      </c>
      <c r="AQ38" s="68">
        <v>98.6</v>
      </c>
      <c r="AR38" s="71">
        <v>100</v>
      </c>
      <c r="AS38" s="68">
        <v>99.7</v>
      </c>
      <c r="AV38" s="68"/>
    </row>
    <row r="39" spans="1:48">
      <c r="A39" s="68">
        <f t="shared" si="24"/>
        <v>1903</v>
      </c>
      <c r="B39" s="70">
        <v>82</v>
      </c>
      <c r="C39" s="108">
        <f t="shared" si="0"/>
        <v>94.907407407407405</v>
      </c>
      <c r="D39" s="71">
        <f t="shared" si="18"/>
        <v>88.3</v>
      </c>
      <c r="E39" s="107">
        <f t="shared" si="1"/>
        <v>95.25350593311758</v>
      </c>
      <c r="F39" s="71">
        <v>83.2</v>
      </c>
      <c r="G39" s="71">
        <v>82</v>
      </c>
      <c r="H39" s="71">
        <f t="shared" si="2"/>
        <v>87.2340425531915</v>
      </c>
      <c r="I39" s="71">
        <v>88.3</v>
      </c>
      <c r="J39" s="107">
        <f t="shared" si="3"/>
        <v>87.767021276595756</v>
      </c>
      <c r="K39" s="71">
        <v>51.2</v>
      </c>
      <c r="L39" s="107">
        <f t="shared" si="4"/>
        <v>96.603773584905667</v>
      </c>
      <c r="M39" s="71">
        <f t="shared" si="5"/>
        <v>88.3</v>
      </c>
      <c r="N39" s="107">
        <f t="shared" si="6"/>
        <v>95.25350593311758</v>
      </c>
      <c r="O39" s="71">
        <f t="shared" si="19"/>
        <v>98.7</v>
      </c>
      <c r="P39" s="107">
        <f t="shared" si="7"/>
        <v>101.64778578784758</v>
      </c>
      <c r="Q39" s="107">
        <f t="shared" si="8"/>
        <v>89.294057259170771</v>
      </c>
      <c r="R39" s="71">
        <f t="shared" si="20"/>
        <v>87.3</v>
      </c>
      <c r="S39" s="107">
        <f t="shared" si="26"/>
        <v>90</v>
      </c>
      <c r="T39" s="71">
        <f t="shared" si="21"/>
        <v>106.3</v>
      </c>
      <c r="U39" s="107">
        <f t="shared" si="10"/>
        <v>97.43354720439963</v>
      </c>
      <c r="V39" s="71"/>
      <c r="W39" s="71">
        <v>87.3</v>
      </c>
      <c r="X39" s="107">
        <f t="shared" si="12"/>
        <v>90</v>
      </c>
      <c r="Y39" s="71">
        <f t="shared" si="25"/>
        <v>87.3</v>
      </c>
      <c r="Z39" s="107">
        <f t="shared" si="14"/>
        <v>90</v>
      </c>
      <c r="AA39" s="71"/>
      <c r="AB39" s="70">
        <v>90.3</v>
      </c>
      <c r="AC39" s="108">
        <f t="shared" si="16"/>
        <v>95.454545454545453</v>
      </c>
      <c r="AE39" s="107">
        <f t="shared" si="17"/>
        <v>92.595520540801644</v>
      </c>
      <c r="AF39" s="110">
        <f>100*('GDP(I) and productivity'!N67/'GDP(I) and productivity'!$N$71)</f>
        <v>97.809140220218083</v>
      </c>
      <c r="AG39" s="110">
        <f t="shared" si="22"/>
        <v>1.3248706104486132</v>
      </c>
      <c r="AH39" s="110">
        <f t="shared" si="23"/>
        <v>0.36167772802042464</v>
      </c>
      <c r="AI39">
        <v>1903</v>
      </c>
      <c r="AJ39">
        <v>101.4</v>
      </c>
      <c r="AK39">
        <v>106.3</v>
      </c>
      <c r="AL39">
        <v>99.7</v>
      </c>
      <c r="AM39">
        <v>88.3</v>
      </c>
      <c r="AN39">
        <v>100.7</v>
      </c>
      <c r="AO39" s="68">
        <v>100.5</v>
      </c>
      <c r="AP39" s="68">
        <v>100.7</v>
      </c>
      <c r="AQ39" s="68">
        <v>98.7</v>
      </c>
      <c r="AR39" s="71">
        <v>100</v>
      </c>
      <c r="AS39" s="68">
        <v>100.8</v>
      </c>
      <c r="AV39" s="68"/>
    </row>
    <row r="40" spans="1:48">
      <c r="A40" s="68">
        <f t="shared" si="24"/>
        <v>1904</v>
      </c>
      <c r="B40" s="70">
        <v>80.400000000000006</v>
      </c>
      <c r="C40" s="108">
        <f t="shared" si="0"/>
        <v>93.055555555555557</v>
      </c>
      <c r="D40" s="71">
        <f t="shared" si="18"/>
        <v>86.3</v>
      </c>
      <c r="E40" s="107">
        <f t="shared" si="1"/>
        <v>93.0960086299892</v>
      </c>
      <c r="F40" s="71">
        <v>84.2</v>
      </c>
      <c r="G40" s="71">
        <v>84</v>
      </c>
      <c r="H40" s="71">
        <f t="shared" si="2"/>
        <v>89.361702127659584</v>
      </c>
      <c r="I40" s="71">
        <v>91.5</v>
      </c>
      <c r="J40" s="107">
        <f t="shared" si="3"/>
        <v>90.430851063829792</v>
      </c>
      <c r="K40" s="71">
        <v>50.2</v>
      </c>
      <c r="L40" s="107">
        <f t="shared" si="4"/>
        <v>94.716981132075475</v>
      </c>
      <c r="M40" s="71">
        <f t="shared" si="5"/>
        <v>86.3</v>
      </c>
      <c r="N40" s="107">
        <f t="shared" si="6"/>
        <v>93.0960086299892</v>
      </c>
      <c r="O40" s="71">
        <f t="shared" si="19"/>
        <v>98.5</v>
      </c>
      <c r="P40" s="107">
        <f t="shared" si="7"/>
        <v>101.44181256436663</v>
      </c>
      <c r="Q40" s="107">
        <f t="shared" si="8"/>
        <v>90.992167795035186</v>
      </c>
      <c r="R40" s="71">
        <f t="shared" si="20"/>
        <v>89.2</v>
      </c>
      <c r="S40" s="107">
        <f t="shared" si="26"/>
        <v>91.958762886597938</v>
      </c>
      <c r="T40" s="71">
        <f t="shared" si="21"/>
        <v>107.7</v>
      </c>
      <c r="U40" s="107">
        <f t="shared" si="10"/>
        <v>98.716773602199822</v>
      </c>
      <c r="V40" s="71"/>
      <c r="W40" s="71">
        <v>89.2</v>
      </c>
      <c r="X40" s="107">
        <f t="shared" si="12"/>
        <v>91.958762886597938</v>
      </c>
      <c r="Y40" s="71">
        <f t="shared" si="25"/>
        <v>89.2</v>
      </c>
      <c r="Z40" s="107">
        <f t="shared" si="14"/>
        <v>91.958762886597938</v>
      </c>
      <c r="AA40" s="71"/>
      <c r="AB40" s="70">
        <v>91</v>
      </c>
      <c r="AC40" s="108">
        <f t="shared" si="16"/>
        <v>96.194503171247362</v>
      </c>
      <c r="AE40" s="107">
        <f t="shared" si="17"/>
        <v>93.56487389696413</v>
      </c>
      <c r="AF40" s="110">
        <f>100*('GDP(I) and productivity'!N68/'GDP(I) and productivity'!$N$71)</f>
        <v>97.529444349674691</v>
      </c>
      <c r="AG40" s="110">
        <f t="shared" si="22"/>
        <v>1.0468685207459316</v>
      </c>
      <c r="AH40" s="110">
        <f t="shared" si="23"/>
        <v>-0.28596087228009992</v>
      </c>
      <c r="AI40">
        <v>1904</v>
      </c>
      <c r="AJ40">
        <v>100.4</v>
      </c>
      <c r="AK40">
        <v>107.7</v>
      </c>
      <c r="AL40">
        <v>102.3</v>
      </c>
      <c r="AM40">
        <v>86.3</v>
      </c>
      <c r="AN40">
        <v>101.5</v>
      </c>
      <c r="AO40" s="68">
        <v>100.5</v>
      </c>
      <c r="AP40" s="68">
        <v>97.7</v>
      </c>
      <c r="AQ40" s="68">
        <v>98.5</v>
      </c>
      <c r="AR40" s="71">
        <v>100</v>
      </c>
      <c r="AS40" s="68">
        <v>100.4</v>
      </c>
      <c r="AV40" s="68"/>
    </row>
    <row r="41" spans="1:48">
      <c r="A41" s="68">
        <f t="shared" si="24"/>
        <v>1905</v>
      </c>
      <c r="B41" s="70">
        <v>81.599999999999994</v>
      </c>
      <c r="C41" s="108">
        <f t="shared" si="0"/>
        <v>94.444444444444443</v>
      </c>
      <c r="D41" s="71">
        <f t="shared" si="18"/>
        <v>84.8</v>
      </c>
      <c r="E41" s="107">
        <f t="shared" si="1"/>
        <v>91.477885652642925</v>
      </c>
      <c r="F41" s="71">
        <v>84</v>
      </c>
      <c r="G41" s="71">
        <v>85</v>
      </c>
      <c r="H41" s="71">
        <f t="shared" si="2"/>
        <v>90.425531914893625</v>
      </c>
      <c r="I41" s="71">
        <v>93.6</v>
      </c>
      <c r="J41" s="107">
        <f t="shared" si="3"/>
        <v>92.012765957446817</v>
      </c>
      <c r="K41" s="71">
        <v>49.9</v>
      </c>
      <c r="L41" s="107">
        <f t="shared" si="4"/>
        <v>94.15094339622641</v>
      </c>
      <c r="M41" s="71">
        <f t="shared" si="5"/>
        <v>84.8</v>
      </c>
      <c r="N41" s="107">
        <f t="shared" si="6"/>
        <v>91.477885652642925</v>
      </c>
      <c r="O41" s="71">
        <f t="shared" si="19"/>
        <v>97.8</v>
      </c>
      <c r="P41" s="107">
        <f t="shared" si="7"/>
        <v>100.72090628218332</v>
      </c>
      <c r="Q41" s="107">
        <f t="shared" si="8"/>
        <v>92.532802336386567</v>
      </c>
      <c r="R41" s="71">
        <f t="shared" si="20"/>
        <v>92.1</v>
      </c>
      <c r="S41" s="107">
        <f t="shared" si="26"/>
        <v>94.948453608247419</v>
      </c>
      <c r="T41" s="71">
        <f t="shared" si="21"/>
        <v>108.4</v>
      </c>
      <c r="U41" s="107">
        <f t="shared" si="10"/>
        <v>99.358386801099911</v>
      </c>
      <c r="V41" s="71"/>
      <c r="W41" s="71">
        <v>92.1</v>
      </c>
      <c r="X41" s="107">
        <f t="shared" si="12"/>
        <v>94.948453608247419</v>
      </c>
      <c r="Y41" s="71">
        <f t="shared" si="25"/>
        <v>92.1</v>
      </c>
      <c r="Z41" s="107">
        <f t="shared" si="14"/>
        <v>94.948453608247419</v>
      </c>
      <c r="AA41" s="71"/>
      <c r="AB41" s="70">
        <v>92.1</v>
      </c>
      <c r="AC41" s="108">
        <f t="shared" si="16"/>
        <v>97.357293868921772</v>
      </c>
      <c r="AE41" s="107">
        <f t="shared" si="17"/>
        <v>94.603159042146274</v>
      </c>
      <c r="AF41" s="110">
        <f>100*('GDP(I) and productivity'!N69/'GDP(I) and productivity'!$N$71)</f>
        <v>97.436529667855382</v>
      </c>
      <c r="AG41" s="110">
        <f t="shared" si="22"/>
        <v>1.1096954465257198</v>
      </c>
      <c r="AH41" s="110">
        <f t="shared" si="23"/>
        <v>-9.5268339155282433E-2</v>
      </c>
      <c r="AI41">
        <v>1905</v>
      </c>
      <c r="AJ41" s="71">
        <v>101</v>
      </c>
      <c r="AK41">
        <v>108.4</v>
      </c>
      <c r="AL41" s="71">
        <v>103</v>
      </c>
      <c r="AM41">
        <v>84.8</v>
      </c>
      <c r="AN41">
        <v>97.1</v>
      </c>
      <c r="AO41" s="68">
        <v>100.5</v>
      </c>
      <c r="AP41" s="68">
        <v>101.1</v>
      </c>
      <c r="AQ41" s="68">
        <v>97.8</v>
      </c>
      <c r="AR41" s="71">
        <v>100</v>
      </c>
      <c r="AS41" s="68">
        <v>100.8</v>
      </c>
      <c r="AV41" s="68"/>
    </row>
    <row r="42" spans="1:48">
      <c r="A42" s="68">
        <f t="shared" si="24"/>
        <v>1906</v>
      </c>
      <c r="B42" s="70">
        <v>85.6</v>
      </c>
      <c r="C42" s="108">
        <f t="shared" si="0"/>
        <v>99.074074074074062</v>
      </c>
      <c r="D42" s="71">
        <f t="shared" si="18"/>
        <v>85.8</v>
      </c>
      <c r="E42" s="107">
        <f t="shared" si="1"/>
        <v>92.556634304207108</v>
      </c>
      <c r="F42" s="71">
        <v>89</v>
      </c>
      <c r="G42" s="71">
        <v>89</v>
      </c>
      <c r="H42" s="71">
        <f t="shared" si="2"/>
        <v>94.680851063829792</v>
      </c>
      <c r="I42" s="71">
        <v>98.9</v>
      </c>
      <c r="J42" s="107">
        <f t="shared" si="3"/>
        <v>96.790425531914906</v>
      </c>
      <c r="K42" s="71">
        <v>51.2</v>
      </c>
      <c r="L42" s="107">
        <f t="shared" si="4"/>
        <v>96.603773584905667</v>
      </c>
      <c r="M42" s="71">
        <f t="shared" si="5"/>
        <v>85.8</v>
      </c>
      <c r="N42" s="107">
        <f t="shared" si="6"/>
        <v>92.556634304207108</v>
      </c>
      <c r="O42" s="71">
        <f t="shared" si="19"/>
        <v>96.8</v>
      </c>
      <c r="P42" s="107">
        <f t="shared" si="7"/>
        <v>99.691040164778585</v>
      </c>
      <c r="Q42" s="107">
        <f t="shared" si="8"/>
        <v>97.278804371874884</v>
      </c>
      <c r="R42" s="71">
        <f t="shared" si="20"/>
        <v>94.8</v>
      </c>
      <c r="S42" s="107">
        <f t="shared" si="26"/>
        <v>97.731958762886592</v>
      </c>
      <c r="T42" s="71">
        <f t="shared" si="21"/>
        <v>108.9</v>
      </c>
      <c r="U42" s="107">
        <f t="shared" si="10"/>
        <v>99.816681943171417</v>
      </c>
      <c r="V42" s="71"/>
      <c r="W42" s="71">
        <v>94.8</v>
      </c>
      <c r="X42" s="107">
        <f t="shared" si="12"/>
        <v>97.731958762886592</v>
      </c>
      <c r="Y42" s="71">
        <f t="shared" si="25"/>
        <v>94.8</v>
      </c>
      <c r="Z42" s="107">
        <f t="shared" si="14"/>
        <v>97.731958762886592</v>
      </c>
      <c r="AA42" s="71"/>
      <c r="AB42" s="70">
        <v>93</v>
      </c>
      <c r="AC42" s="108">
        <f t="shared" si="16"/>
        <v>98.308668076109939</v>
      </c>
      <c r="AE42" s="107">
        <f t="shared" si="17"/>
        <v>97.467908051274094</v>
      </c>
      <c r="AF42" s="110">
        <f>100*('GDP(I) and productivity'!N70/'GDP(I) and productivity'!$N$71)</f>
        <v>98.393744462848119</v>
      </c>
      <c r="AG42" s="110">
        <f t="shared" si="22"/>
        <v>3.0281747862685648</v>
      </c>
      <c r="AH42" s="110">
        <f t="shared" si="23"/>
        <v>0.98239828353464986</v>
      </c>
      <c r="AI42">
        <v>1906</v>
      </c>
      <c r="AJ42">
        <v>100.5</v>
      </c>
      <c r="AK42">
        <v>108.9</v>
      </c>
      <c r="AL42">
        <v>104.5</v>
      </c>
      <c r="AM42">
        <v>85.8</v>
      </c>
      <c r="AN42">
        <v>100.7</v>
      </c>
      <c r="AO42" s="68">
        <v>100.9</v>
      </c>
      <c r="AP42" s="68">
        <v>100.5</v>
      </c>
      <c r="AQ42" s="68">
        <v>96.8</v>
      </c>
      <c r="AR42" s="71">
        <v>100</v>
      </c>
      <c r="AS42" s="68">
        <v>100.7</v>
      </c>
      <c r="AV42" s="68"/>
    </row>
    <row r="43" spans="1:48">
      <c r="A43" s="68">
        <f t="shared" si="24"/>
        <v>1907</v>
      </c>
      <c r="B43" s="70">
        <v>86.4</v>
      </c>
      <c r="C43" s="108">
        <f>B43/0.864</f>
        <v>100.00000000000001</v>
      </c>
      <c r="D43" s="71">
        <f t="shared" si="18"/>
        <v>92.7</v>
      </c>
      <c r="E43" s="107">
        <f>D43/0.927</f>
        <v>100</v>
      </c>
      <c r="F43" s="71">
        <v>93.4</v>
      </c>
      <c r="G43" s="71">
        <v>94</v>
      </c>
      <c r="H43" s="71">
        <f>G43/0.94</f>
        <v>100</v>
      </c>
      <c r="I43" s="71">
        <v>100</v>
      </c>
      <c r="J43" s="107">
        <f>0.5*H43+0.5*I43</f>
        <v>100</v>
      </c>
      <c r="K43" s="71">
        <v>53</v>
      </c>
      <c r="L43" s="107">
        <f>K43/0.53</f>
        <v>100</v>
      </c>
      <c r="M43" s="71">
        <f t="shared" si="5"/>
        <v>92.7</v>
      </c>
      <c r="N43" s="107">
        <f>E43</f>
        <v>100</v>
      </c>
      <c r="O43" s="71">
        <f t="shared" si="19"/>
        <v>97.1</v>
      </c>
      <c r="P43" s="107">
        <f>O43/0.971</f>
        <v>100</v>
      </c>
      <c r="Q43" s="107">
        <f t="shared" si="8"/>
        <v>100.00000000000001</v>
      </c>
      <c r="R43" s="71">
        <f t="shared" si="20"/>
        <v>97</v>
      </c>
      <c r="S43" s="107">
        <f>R43/0.97</f>
        <v>100</v>
      </c>
      <c r="T43" s="71">
        <f t="shared" si="21"/>
        <v>109.1</v>
      </c>
      <c r="U43" s="107">
        <f>T43/1.091</f>
        <v>100</v>
      </c>
      <c r="V43" s="71"/>
      <c r="W43" s="71">
        <v>97</v>
      </c>
      <c r="X43" s="107">
        <f>W43/0.97</f>
        <v>100</v>
      </c>
      <c r="Y43" s="71">
        <f t="shared" si="25"/>
        <v>97</v>
      </c>
      <c r="Z43" s="107">
        <f>Y43/0.97</f>
        <v>100</v>
      </c>
      <c r="AA43" s="71"/>
      <c r="AB43" s="70">
        <v>94.6</v>
      </c>
      <c r="AC43" s="108">
        <f>AB43/0.946</f>
        <v>100</v>
      </c>
      <c r="AE43" s="107">
        <f>100*(C$4*$C43/$C$43+E$4*$E43/$E$43+J$4*$J43/$J$43+L$4*$L43/$L$43+N$4*$N43/$N$43+P$4*$P43/$P$43+Q$4*$Q43/$Q$43+S$4*$S43/$S$43+U$4*$U43/$U$43+X$4*$X43/$X$43+Z$4*$Z43/$Z$43+AC$4*$AC43/$AC$43)</f>
        <v>100</v>
      </c>
      <c r="AF43" s="110">
        <f>100*('GDP(I) and productivity'!N71/'GDP(I) and productivity'!$N$71)</f>
        <v>100</v>
      </c>
      <c r="AG43" s="110">
        <f t="shared" si="22"/>
        <v>2.5978724683347849</v>
      </c>
      <c r="AH43" s="110">
        <f t="shared" si="23"/>
        <v>1.6324772940808003</v>
      </c>
      <c r="AI43">
        <v>1907</v>
      </c>
      <c r="AJ43">
        <v>102.7</v>
      </c>
      <c r="AK43">
        <v>109.1</v>
      </c>
      <c r="AL43">
        <v>106.2</v>
      </c>
      <c r="AM43">
        <v>92.7</v>
      </c>
      <c r="AN43">
        <v>109.2</v>
      </c>
      <c r="AO43" s="68">
        <v>100.9</v>
      </c>
      <c r="AP43" s="68">
        <v>99.5</v>
      </c>
      <c r="AQ43" s="68">
        <v>97.1</v>
      </c>
      <c r="AR43" s="71">
        <v>100</v>
      </c>
      <c r="AS43" s="68">
        <v>102.3</v>
      </c>
      <c r="AV43" s="68"/>
    </row>
    <row r="44" spans="1:48">
      <c r="A44" s="68">
        <f t="shared" si="24"/>
        <v>1908</v>
      </c>
      <c r="B44" s="70">
        <v>82.9</v>
      </c>
      <c r="C44" s="108">
        <f t="shared" ref="C44:C50" si="27">B44/0.864</f>
        <v>95.949074074074076</v>
      </c>
      <c r="D44" s="71">
        <f t="shared" si="18"/>
        <v>90.7</v>
      </c>
      <c r="E44" s="107">
        <f t="shared" ref="E44:E50" si="28">D44/0.927</f>
        <v>97.842502696871634</v>
      </c>
      <c r="F44" s="71">
        <v>89.8</v>
      </c>
      <c r="G44" s="71">
        <v>93</v>
      </c>
      <c r="H44" s="71">
        <f t="shared" ref="H44:H49" si="29">G44/0.94</f>
        <v>98.936170212765958</v>
      </c>
      <c r="I44" s="71">
        <v>89.5</v>
      </c>
      <c r="J44" s="107">
        <f t="shared" ref="J44:J49" si="30">0.5*H44+0.5*I44</f>
        <v>94.218085106382972</v>
      </c>
      <c r="K44" s="71">
        <v>51.1</v>
      </c>
      <c r="L44" s="107">
        <f t="shared" ref="L44:L56" si="31">K44/0.53</f>
        <v>96.415094339622641</v>
      </c>
      <c r="M44" s="71">
        <f t="shared" si="5"/>
        <v>90.7</v>
      </c>
      <c r="N44" s="107">
        <f t="shared" ref="N44:N50" si="32">E44</f>
        <v>97.842502696871634</v>
      </c>
      <c r="O44" s="71">
        <f t="shared" si="19"/>
        <v>97.1</v>
      </c>
      <c r="P44" s="107">
        <f t="shared" ref="P44:P50" si="33">O44/0.971</f>
        <v>100</v>
      </c>
      <c r="Q44" s="107">
        <f t="shared" si="8"/>
        <v>94.588272711181915</v>
      </c>
      <c r="R44" s="71">
        <f t="shared" si="20"/>
        <v>98.9</v>
      </c>
      <c r="S44" s="107">
        <f t="shared" ref="S44:S49" si="34">R44/0.97</f>
        <v>101.95876288659795</v>
      </c>
      <c r="T44" s="71">
        <f t="shared" si="21"/>
        <v>109.8</v>
      </c>
      <c r="U44" s="107">
        <f t="shared" ref="U44:U50" si="35">T44/1.091</f>
        <v>100.64161319890009</v>
      </c>
      <c r="V44" s="71"/>
      <c r="W44" s="71">
        <v>98.9</v>
      </c>
      <c r="X44" s="107">
        <f t="shared" ref="X44:X49" si="36">W44/0.97</f>
        <v>101.95876288659795</v>
      </c>
      <c r="Y44" s="71">
        <f t="shared" si="25"/>
        <v>98.9</v>
      </c>
      <c r="Z44" s="107">
        <f t="shared" ref="Z44:Z49" si="37">Y44/0.97</f>
        <v>101.95876288659795</v>
      </c>
      <c r="AA44" s="71"/>
      <c r="AB44" s="70">
        <v>96</v>
      </c>
      <c r="AC44" s="108">
        <f t="shared" ref="AC44:AC49" si="38">AB44/0.946</f>
        <v>101.4799154334038</v>
      </c>
      <c r="AE44" s="107">
        <f t="shared" ref="AE44:AE49" si="39">100*(C$4*$C44/$C$43+E$4*$E44/$E$43+J$4*$J44/$J$43+L$4*$L44/$L$43+N$4*$N44/$N$43+P$4*$P44/$P$43+Q$4*$Q44/$Q$43+S$4*$S44/$S$43+U$4*$U44/$U$43+X$4*$X44/$X$43+Z$4*$Z44/$Z$43+AC$4*$AC44/$AC$43)</f>
        <v>97.428598433169483</v>
      </c>
      <c r="AF44" s="110">
        <f>100*('GDP(I) and productivity'!N72/'GDP(I) and productivity'!$N$71)</f>
        <v>101.03550387309359</v>
      </c>
      <c r="AG44" s="110">
        <f t="shared" si="22"/>
        <v>-2.5714015668305166</v>
      </c>
      <c r="AH44" s="110">
        <f t="shared" si="23"/>
        <v>1.0355038730935888</v>
      </c>
      <c r="AI44">
        <v>1908</v>
      </c>
      <c r="AJ44">
        <v>104.9</v>
      </c>
      <c r="AK44">
        <v>109.8</v>
      </c>
      <c r="AL44">
        <v>107.1</v>
      </c>
      <c r="AM44">
        <v>90.7</v>
      </c>
      <c r="AN44">
        <v>107.8</v>
      </c>
      <c r="AO44" s="68">
        <v>101.2</v>
      </c>
      <c r="AP44" s="68">
        <v>102.6</v>
      </c>
      <c r="AQ44" s="68">
        <v>97.1</v>
      </c>
      <c r="AR44" s="71">
        <v>100</v>
      </c>
      <c r="AS44" s="68">
        <v>103.6</v>
      </c>
      <c r="AV44" s="68"/>
    </row>
    <row r="45" spans="1:48">
      <c r="A45" s="68">
        <f t="shared" si="24"/>
        <v>1909</v>
      </c>
      <c r="B45" s="70">
        <v>85.2</v>
      </c>
      <c r="C45" s="108">
        <f t="shared" si="27"/>
        <v>98.611111111111114</v>
      </c>
      <c r="D45" s="71">
        <f t="shared" si="18"/>
        <v>87.8</v>
      </c>
      <c r="E45" s="107">
        <f t="shared" si="28"/>
        <v>94.714131607335489</v>
      </c>
      <c r="F45" s="71">
        <v>86.5</v>
      </c>
      <c r="G45" s="71">
        <v>90</v>
      </c>
      <c r="H45" s="71">
        <f t="shared" si="29"/>
        <v>95.744680851063833</v>
      </c>
      <c r="I45" s="71">
        <v>92.7</v>
      </c>
      <c r="J45" s="107">
        <f t="shared" si="30"/>
        <v>94.222340425531911</v>
      </c>
      <c r="K45" s="71">
        <v>50.6</v>
      </c>
      <c r="L45" s="107">
        <f t="shared" si="31"/>
        <v>95.471698113207552</v>
      </c>
      <c r="M45" s="71">
        <f t="shared" si="5"/>
        <v>87.8</v>
      </c>
      <c r="N45" s="107">
        <f t="shared" si="32"/>
        <v>94.714131607335489</v>
      </c>
      <c r="O45" s="71">
        <f t="shared" si="19"/>
        <v>96.4</v>
      </c>
      <c r="P45" s="107">
        <f t="shared" si="33"/>
        <v>99.279093717816693</v>
      </c>
      <c r="Q45" s="107">
        <f t="shared" si="8"/>
        <v>95.160918624717908</v>
      </c>
      <c r="R45" s="71">
        <f t="shared" si="20"/>
        <v>98.8</v>
      </c>
      <c r="S45" s="107">
        <f t="shared" si="34"/>
        <v>101.85567010309278</v>
      </c>
      <c r="T45" s="71">
        <f t="shared" si="21"/>
        <v>110.6</v>
      </c>
      <c r="U45" s="107">
        <f t="shared" si="35"/>
        <v>101.37488542621448</v>
      </c>
      <c r="V45" s="71"/>
      <c r="W45" s="71">
        <v>98.8</v>
      </c>
      <c r="X45" s="107">
        <f t="shared" si="36"/>
        <v>101.85567010309278</v>
      </c>
      <c r="Y45" s="71">
        <f t="shared" si="25"/>
        <v>98.8</v>
      </c>
      <c r="Z45" s="107">
        <f t="shared" si="37"/>
        <v>101.85567010309278</v>
      </c>
      <c r="AA45" s="71"/>
      <c r="AB45" s="70">
        <v>97</v>
      </c>
      <c r="AC45" s="108">
        <f t="shared" si="38"/>
        <v>102.53699788583511</v>
      </c>
      <c r="AE45" s="107">
        <f t="shared" si="39"/>
        <v>97.495275024764638</v>
      </c>
      <c r="AF45" s="110">
        <f>100*('GDP(I) and productivity'!N73/'GDP(I) and productivity'!$N$71)</f>
        <v>99.398450910196146</v>
      </c>
      <c r="AG45" s="110">
        <f t="shared" si="22"/>
        <v>6.8436365366466134E-2</v>
      </c>
      <c r="AH45" s="110">
        <f t="shared" si="23"/>
        <v>-1.6202749530043121</v>
      </c>
      <c r="AI45">
        <v>1909</v>
      </c>
      <c r="AJ45">
        <v>105.1</v>
      </c>
      <c r="AK45">
        <v>110.6</v>
      </c>
      <c r="AL45">
        <v>108.4</v>
      </c>
      <c r="AM45">
        <v>87.8</v>
      </c>
      <c r="AN45" s="71">
        <v>108</v>
      </c>
      <c r="AO45" s="68">
        <v>101.8</v>
      </c>
      <c r="AP45" s="68">
        <v>100.8</v>
      </c>
      <c r="AQ45" s="68">
        <v>96.4</v>
      </c>
      <c r="AR45" s="71">
        <v>100</v>
      </c>
      <c r="AS45" s="68">
        <v>103.8</v>
      </c>
      <c r="AV45" s="68"/>
    </row>
    <row r="46" spans="1:48">
      <c r="A46" s="68">
        <f t="shared" si="24"/>
        <v>1910</v>
      </c>
      <c r="B46" s="70">
        <v>87.5</v>
      </c>
      <c r="C46" s="108">
        <f t="shared" si="27"/>
        <v>101.27314814814815</v>
      </c>
      <c r="D46" s="71">
        <f t="shared" si="18"/>
        <v>84.8</v>
      </c>
      <c r="E46" s="107">
        <f t="shared" si="28"/>
        <v>91.477885652642925</v>
      </c>
      <c r="F46" s="71">
        <v>90.2</v>
      </c>
      <c r="G46" s="71">
        <v>93</v>
      </c>
      <c r="H46" s="71">
        <f t="shared" si="29"/>
        <v>98.936170212765958</v>
      </c>
      <c r="I46" s="71">
        <v>98.2</v>
      </c>
      <c r="J46" s="107">
        <f t="shared" si="30"/>
        <v>98.568085106382981</v>
      </c>
      <c r="K46" s="71">
        <v>52</v>
      </c>
      <c r="L46" s="107">
        <f t="shared" si="31"/>
        <v>98.113207547169807</v>
      </c>
      <c r="M46" s="71">
        <f t="shared" si="5"/>
        <v>84.8</v>
      </c>
      <c r="N46" s="107">
        <f t="shared" si="32"/>
        <v>91.477885652642925</v>
      </c>
      <c r="O46" s="71">
        <f t="shared" si="19"/>
        <v>96.7</v>
      </c>
      <c r="P46" s="107">
        <f t="shared" si="33"/>
        <v>99.588053553038108</v>
      </c>
      <c r="Q46" s="107">
        <f t="shared" si="8"/>
        <v>99.146587238373371</v>
      </c>
      <c r="R46" s="71">
        <f t="shared" si="20"/>
        <v>99.3</v>
      </c>
      <c r="S46" s="107">
        <f t="shared" si="34"/>
        <v>102.37113402061856</v>
      </c>
      <c r="T46" s="71">
        <f t="shared" si="21"/>
        <v>111.9</v>
      </c>
      <c r="U46" s="107">
        <f t="shared" si="35"/>
        <v>102.56645279560037</v>
      </c>
      <c r="V46" s="71"/>
      <c r="W46" s="71">
        <v>99.3</v>
      </c>
      <c r="X46" s="107">
        <f t="shared" si="36"/>
        <v>102.37113402061856</v>
      </c>
      <c r="Y46" s="71">
        <f t="shared" si="25"/>
        <v>99.3</v>
      </c>
      <c r="Z46" s="107">
        <f t="shared" si="37"/>
        <v>102.37113402061856</v>
      </c>
      <c r="AA46" s="71"/>
      <c r="AB46" s="70">
        <v>98.8</v>
      </c>
      <c r="AC46" s="108">
        <f t="shared" si="38"/>
        <v>104.43974630021143</v>
      </c>
      <c r="AE46" s="107">
        <f t="shared" si="39"/>
        <v>99.664278891072641</v>
      </c>
      <c r="AF46" s="110">
        <f>100*('GDP(I) and productivity'!N74/'GDP(I) and productivity'!$N$71)</f>
        <v>99.591693353415565</v>
      </c>
      <c r="AG46" s="110">
        <f t="shared" si="22"/>
        <v>2.2247271631954106</v>
      </c>
      <c r="AH46" s="110">
        <f t="shared" si="23"/>
        <v>0.19441192639310145</v>
      </c>
      <c r="AI46">
        <v>1910</v>
      </c>
      <c r="AJ46">
        <v>107.2</v>
      </c>
      <c r="AK46">
        <v>111.9</v>
      </c>
      <c r="AL46">
        <v>110.7</v>
      </c>
      <c r="AM46">
        <v>84.8</v>
      </c>
      <c r="AN46" s="71">
        <v>112</v>
      </c>
      <c r="AO46" s="68">
        <v>107.3</v>
      </c>
      <c r="AP46" s="68">
        <v>102.4</v>
      </c>
      <c r="AQ46" s="68">
        <v>96.7</v>
      </c>
      <c r="AR46" s="71">
        <v>100</v>
      </c>
      <c r="AS46" s="71">
        <v>106</v>
      </c>
      <c r="AV46" s="68"/>
    </row>
    <row r="47" spans="1:48">
      <c r="A47" s="68">
        <f t="shared" si="24"/>
        <v>1911</v>
      </c>
      <c r="B47" s="70">
        <v>91</v>
      </c>
      <c r="C47" s="108">
        <f t="shared" si="27"/>
        <v>105.32407407407408</v>
      </c>
      <c r="D47" s="71">
        <f t="shared" si="18"/>
        <v>85.2</v>
      </c>
      <c r="E47" s="107">
        <f t="shared" si="28"/>
        <v>91.909385113268613</v>
      </c>
      <c r="F47" s="71">
        <v>91.8</v>
      </c>
      <c r="G47" s="71">
        <v>96</v>
      </c>
      <c r="H47" s="71">
        <f t="shared" si="29"/>
        <v>102.1276595744681</v>
      </c>
      <c r="I47" s="71">
        <v>100.3</v>
      </c>
      <c r="J47" s="107">
        <f t="shared" si="30"/>
        <v>101.21382978723405</v>
      </c>
      <c r="K47" s="71">
        <v>53.9</v>
      </c>
      <c r="L47" s="107">
        <f t="shared" si="31"/>
        <v>101.69811320754717</v>
      </c>
      <c r="M47" s="71">
        <f t="shared" si="5"/>
        <v>85.2</v>
      </c>
      <c r="N47" s="107">
        <f t="shared" si="32"/>
        <v>91.909385113268613</v>
      </c>
      <c r="O47" s="71">
        <f t="shared" si="19"/>
        <v>97.1</v>
      </c>
      <c r="P47" s="107">
        <f t="shared" si="33"/>
        <v>100</v>
      </c>
      <c r="Q47" s="107">
        <f t="shared" si="8"/>
        <v>102.09284260365501</v>
      </c>
      <c r="R47" s="71">
        <f t="shared" si="20"/>
        <v>100</v>
      </c>
      <c r="S47" s="107">
        <f t="shared" si="34"/>
        <v>103.09278350515464</v>
      </c>
      <c r="T47" s="71">
        <f t="shared" si="21"/>
        <v>112.6</v>
      </c>
      <c r="U47" s="107">
        <f t="shared" si="35"/>
        <v>103.20806599450046</v>
      </c>
      <c r="V47" s="71"/>
      <c r="W47" s="71">
        <v>100</v>
      </c>
      <c r="X47" s="107">
        <f t="shared" si="36"/>
        <v>103.09278350515464</v>
      </c>
      <c r="Y47" s="71">
        <f t="shared" si="25"/>
        <v>100</v>
      </c>
      <c r="Z47" s="107">
        <f t="shared" si="37"/>
        <v>103.09278350515464</v>
      </c>
      <c r="AA47" s="71"/>
      <c r="AB47" s="70">
        <v>100</v>
      </c>
      <c r="AC47" s="108">
        <f t="shared" si="38"/>
        <v>105.70824524312897</v>
      </c>
      <c r="AE47" s="107">
        <f t="shared" si="39"/>
        <v>101.58268407258679</v>
      </c>
      <c r="AF47" s="110">
        <f>100*('GDP(I) and productivity'!N75/'GDP(I) and productivity'!$N$71)</f>
        <v>101.17322876970822</v>
      </c>
      <c r="AG47" s="110">
        <f t="shared" si="22"/>
        <v>1.9248673675859749</v>
      </c>
      <c r="AH47" s="110">
        <f t="shared" si="23"/>
        <v>1.5880194050726146</v>
      </c>
      <c r="AI47">
        <v>1911</v>
      </c>
      <c r="AJ47" s="71">
        <v>107</v>
      </c>
      <c r="AK47">
        <v>112.6</v>
      </c>
      <c r="AL47">
        <v>112.4</v>
      </c>
      <c r="AM47">
        <v>85.2</v>
      </c>
      <c r="AN47">
        <v>111.7</v>
      </c>
      <c r="AO47" s="68">
        <v>107.6</v>
      </c>
      <c r="AP47" s="68">
        <v>104.8</v>
      </c>
      <c r="AQ47" s="68">
        <v>97.1</v>
      </c>
      <c r="AR47" s="71">
        <v>100</v>
      </c>
      <c r="AS47" s="68">
        <v>106.3</v>
      </c>
      <c r="AV47" s="68"/>
    </row>
    <row r="48" spans="1:48">
      <c r="A48" s="68">
        <f t="shared" si="24"/>
        <v>1912</v>
      </c>
      <c r="B48" s="70">
        <v>96.3</v>
      </c>
      <c r="C48" s="108">
        <f t="shared" si="27"/>
        <v>111.45833333333333</v>
      </c>
      <c r="D48" s="71">
        <f t="shared" si="18"/>
        <v>88.3</v>
      </c>
      <c r="E48" s="107">
        <f t="shared" si="28"/>
        <v>95.25350593311758</v>
      </c>
      <c r="F48" s="71">
        <v>93.4</v>
      </c>
      <c r="G48" s="71">
        <v>97</v>
      </c>
      <c r="H48" s="71">
        <f t="shared" si="29"/>
        <v>103.19148936170214</v>
      </c>
      <c r="I48" s="71">
        <v>103.9</v>
      </c>
      <c r="J48" s="107">
        <f t="shared" si="30"/>
        <v>103.54574468085107</v>
      </c>
      <c r="K48" s="71">
        <v>56.2</v>
      </c>
      <c r="L48" s="107">
        <f t="shared" si="31"/>
        <v>106.0377358490566</v>
      </c>
      <c r="M48" s="71">
        <f t="shared" si="5"/>
        <v>88.3</v>
      </c>
      <c r="N48" s="107">
        <f t="shared" si="32"/>
        <v>95.25350593311758</v>
      </c>
      <c r="O48" s="71">
        <f t="shared" si="19"/>
        <v>100</v>
      </c>
      <c r="P48" s="107">
        <f t="shared" si="33"/>
        <v>102.98661174047375</v>
      </c>
      <c r="Q48" s="107">
        <f t="shared" si="8"/>
        <v>105.23792313819196</v>
      </c>
      <c r="R48" s="71">
        <f t="shared" si="20"/>
        <v>101</v>
      </c>
      <c r="S48" s="107">
        <f t="shared" si="34"/>
        <v>104.12371134020619</v>
      </c>
      <c r="T48" s="71">
        <f t="shared" si="21"/>
        <v>113.5</v>
      </c>
      <c r="U48" s="107">
        <f t="shared" si="35"/>
        <v>104.03299725022914</v>
      </c>
      <c r="V48" s="71"/>
      <c r="W48" s="71">
        <v>101</v>
      </c>
      <c r="X48" s="107">
        <f t="shared" si="36"/>
        <v>104.12371134020619</v>
      </c>
      <c r="Y48" s="71">
        <f t="shared" si="25"/>
        <v>101</v>
      </c>
      <c r="Z48" s="107">
        <f t="shared" si="37"/>
        <v>104.12371134020619</v>
      </c>
      <c r="AA48" s="71"/>
      <c r="AB48" s="70">
        <v>102.4</v>
      </c>
      <c r="AC48" s="108">
        <f t="shared" si="38"/>
        <v>108.24524312896408</v>
      </c>
      <c r="AE48" s="107">
        <f t="shared" si="39"/>
        <v>104.28569258443989</v>
      </c>
      <c r="AF48" s="110">
        <f>100*('GDP(I) and productivity'!N76/'GDP(I) and productivity'!$N$71)</f>
        <v>104.214905334702</v>
      </c>
      <c r="AG48" s="110">
        <f t="shared" si="22"/>
        <v>2.6608949512710751</v>
      </c>
      <c r="AH48" s="110">
        <f t="shared" si="23"/>
        <v>3.0064045617416042</v>
      </c>
      <c r="AI48">
        <v>1912</v>
      </c>
      <c r="AJ48">
        <v>111.9</v>
      </c>
      <c r="AK48">
        <v>113.5</v>
      </c>
      <c r="AL48">
        <v>115.5</v>
      </c>
      <c r="AM48">
        <v>88.3</v>
      </c>
      <c r="AN48" s="71">
        <v>110</v>
      </c>
      <c r="AO48" s="68">
        <v>107.7</v>
      </c>
      <c r="AP48" s="68">
        <v>106.1</v>
      </c>
      <c r="AQ48" s="71">
        <v>100</v>
      </c>
      <c r="AR48" s="71">
        <v>100</v>
      </c>
      <c r="AS48" s="68">
        <v>109.3</v>
      </c>
      <c r="AV48" s="68"/>
    </row>
    <row r="49" spans="1:48">
      <c r="A49" s="68">
        <f t="shared" si="24"/>
        <v>1913</v>
      </c>
      <c r="B49" s="70">
        <v>95.2</v>
      </c>
      <c r="C49" s="108">
        <f t="shared" si="27"/>
        <v>110.18518518518519</v>
      </c>
      <c r="D49" s="71">
        <f t="shared" si="18"/>
        <v>91.9</v>
      </c>
      <c r="E49" s="107">
        <f t="shared" si="28"/>
        <v>99.137001078748654</v>
      </c>
      <c r="F49" s="71">
        <v>96.9</v>
      </c>
      <c r="G49" s="71">
        <v>100</v>
      </c>
      <c r="H49" s="71">
        <f t="shared" si="29"/>
        <v>106.38297872340426</v>
      </c>
      <c r="I49" s="71">
        <v>107.8</v>
      </c>
      <c r="J49" s="107">
        <f t="shared" si="30"/>
        <v>107.09148936170213</v>
      </c>
      <c r="K49" s="71">
        <v>57.8</v>
      </c>
      <c r="L49" s="107">
        <f t="shared" si="31"/>
        <v>109.0566037735849</v>
      </c>
      <c r="M49" s="71">
        <f t="shared" si="5"/>
        <v>91.9</v>
      </c>
      <c r="N49" s="107">
        <f t="shared" si="32"/>
        <v>99.137001078748654</v>
      </c>
      <c r="O49" s="71">
        <f t="shared" si="19"/>
        <v>100.2</v>
      </c>
      <c r="P49" s="107">
        <f t="shared" si="33"/>
        <v>103.19258496395469</v>
      </c>
      <c r="Q49" s="107">
        <f t="shared" si="8"/>
        <v>107.75310411965131</v>
      </c>
      <c r="R49" s="71">
        <f t="shared" si="20"/>
        <v>102.2</v>
      </c>
      <c r="S49" s="107">
        <f t="shared" si="34"/>
        <v>105.36082474226805</v>
      </c>
      <c r="T49" s="71">
        <f t="shared" si="21"/>
        <v>114.8</v>
      </c>
      <c r="U49" s="107">
        <f t="shared" si="35"/>
        <v>105.22456461961504</v>
      </c>
      <c r="V49" s="71"/>
      <c r="W49" s="71">
        <v>102.2</v>
      </c>
      <c r="X49" s="107">
        <f t="shared" si="36"/>
        <v>105.36082474226805</v>
      </c>
      <c r="Y49" s="71">
        <f t="shared" si="25"/>
        <v>102.2</v>
      </c>
      <c r="Z49" s="107">
        <f t="shared" si="37"/>
        <v>105.36082474226805</v>
      </c>
      <c r="AA49" s="71"/>
      <c r="AB49" s="70">
        <v>104.3</v>
      </c>
      <c r="AC49" s="108">
        <f t="shared" si="38"/>
        <v>110.25369978858352</v>
      </c>
      <c r="AE49" s="107">
        <f t="shared" si="39"/>
        <v>106.39768670104391</v>
      </c>
      <c r="AF49" s="110">
        <f>100*('GDP(I) and productivity'!N77/'GDP(I) and productivity'!$N$71)</f>
        <v>104.9204133701674</v>
      </c>
      <c r="AG49" s="110">
        <f>100*AE49/AE48-100</f>
        <v>2.0252002592723386</v>
      </c>
      <c r="AH49" s="110">
        <f>100*AF49/AF48-100</f>
        <v>0.67697421323710216</v>
      </c>
      <c r="AI49">
        <v>1913</v>
      </c>
      <c r="AJ49">
        <v>112.9</v>
      </c>
      <c r="AK49">
        <v>114.8</v>
      </c>
      <c r="AL49">
        <v>115.9</v>
      </c>
      <c r="AM49">
        <v>91.9</v>
      </c>
      <c r="AN49">
        <v>111.4</v>
      </c>
      <c r="AO49" s="68">
        <v>107.6</v>
      </c>
      <c r="AP49" s="68">
        <v>105.9</v>
      </c>
      <c r="AQ49" s="68">
        <v>100.2</v>
      </c>
      <c r="AR49" s="71">
        <v>100</v>
      </c>
      <c r="AS49" s="71">
        <v>110</v>
      </c>
      <c r="AV49" s="68"/>
    </row>
    <row r="50" spans="1:48">
      <c r="A50" s="68">
        <f t="shared" si="24"/>
        <v>1914</v>
      </c>
      <c r="B50" s="70">
        <v>94.9</v>
      </c>
      <c r="C50" s="70">
        <f t="shared" si="27"/>
        <v>109.83796296296298</v>
      </c>
      <c r="D50" s="71">
        <f t="shared" si="18"/>
        <v>89.4</v>
      </c>
      <c r="E50" s="71">
        <f t="shared" si="28"/>
        <v>96.440129449838196</v>
      </c>
      <c r="F50" s="71">
        <v>98.838000000000008</v>
      </c>
      <c r="G50" s="71">
        <v>100</v>
      </c>
      <c r="H50" s="71"/>
      <c r="I50" s="71"/>
      <c r="J50" s="71"/>
      <c r="K50" s="71">
        <v>58.5</v>
      </c>
      <c r="L50" s="71">
        <f t="shared" si="31"/>
        <v>110.37735849056604</v>
      </c>
      <c r="M50" s="71">
        <f t="shared" si="5"/>
        <v>89.4</v>
      </c>
      <c r="N50" s="71">
        <f t="shared" si="32"/>
        <v>96.440129449838196</v>
      </c>
      <c r="O50" s="71">
        <f t="shared" si="19"/>
        <v>100.7</v>
      </c>
      <c r="P50" s="71">
        <f t="shared" si="33"/>
        <v>103.70751802265706</v>
      </c>
      <c r="Q50" s="71">
        <f t="shared" si="8"/>
        <v>23.489839152174877</v>
      </c>
      <c r="R50" s="71"/>
      <c r="S50" s="71"/>
      <c r="T50" s="71">
        <f t="shared" si="21"/>
        <v>115</v>
      </c>
      <c r="U50" s="71">
        <f t="shared" si="35"/>
        <v>105.40788267644363</v>
      </c>
      <c r="V50" s="71"/>
      <c r="X50" s="71"/>
      <c r="Y50" s="71"/>
      <c r="Z50" s="71"/>
      <c r="AA50" s="71"/>
      <c r="AF50" s="4"/>
      <c r="AG50" s="4"/>
      <c r="AH50" s="4"/>
      <c r="AI50">
        <v>1914</v>
      </c>
      <c r="AJ50">
        <v>114.8</v>
      </c>
      <c r="AK50" s="71">
        <v>115</v>
      </c>
      <c r="AL50">
        <v>117.4</v>
      </c>
      <c r="AM50">
        <v>89.4</v>
      </c>
      <c r="AN50">
        <v>117.2</v>
      </c>
      <c r="AO50">
        <v>117.5</v>
      </c>
      <c r="AP50" s="71">
        <v>107</v>
      </c>
      <c r="AQ50" s="68">
        <v>100.7</v>
      </c>
      <c r="AR50" s="71">
        <v>100</v>
      </c>
      <c r="AS50" s="68">
        <v>112.8</v>
      </c>
      <c r="AV50" s="68"/>
    </row>
    <row r="51" spans="1:48">
      <c r="A51" s="68">
        <f t="shared" si="24"/>
        <v>1915</v>
      </c>
      <c r="D51" s="68"/>
      <c r="F51" s="71">
        <v>125.001</v>
      </c>
      <c r="G51" s="71"/>
      <c r="H51" s="71"/>
      <c r="I51" s="71"/>
      <c r="J51" s="71"/>
      <c r="L51" s="71">
        <f t="shared" si="31"/>
        <v>0</v>
      </c>
      <c r="O51" s="71"/>
      <c r="P51" s="71"/>
      <c r="R51" s="71"/>
      <c r="S51" s="71"/>
      <c r="T51" s="68"/>
      <c r="U51" s="71"/>
      <c r="X51" s="71"/>
      <c r="Y51" s="71"/>
      <c r="Z51" s="71"/>
      <c r="AA51" s="71"/>
      <c r="AF51" s="4"/>
      <c r="AG51" s="4"/>
      <c r="AH51" s="4"/>
      <c r="AV51" s="68"/>
    </row>
    <row r="52" spans="1:48">
      <c r="A52" s="68">
        <f t="shared" si="24"/>
        <v>1916</v>
      </c>
      <c r="D52" s="68"/>
      <c r="F52" s="71">
        <v>162.792</v>
      </c>
      <c r="G52" s="71"/>
      <c r="H52" s="71"/>
      <c r="I52" s="71"/>
      <c r="J52" s="71"/>
      <c r="L52" s="71">
        <f t="shared" si="31"/>
        <v>0</v>
      </c>
      <c r="O52" s="71"/>
      <c r="P52" s="71"/>
      <c r="R52" s="71"/>
      <c r="S52" s="71"/>
      <c r="T52" s="68"/>
      <c r="U52" s="71"/>
      <c r="X52" s="71"/>
      <c r="Y52" s="71"/>
      <c r="Z52" s="71"/>
      <c r="AA52" s="71"/>
      <c r="AF52" s="4"/>
      <c r="AG52" s="4"/>
      <c r="AH52" s="4"/>
      <c r="AV52" s="68"/>
    </row>
    <row r="53" spans="1:48">
      <c r="F53" s="71">
        <v>218.02499999999998</v>
      </c>
      <c r="G53" s="71"/>
      <c r="H53" s="71"/>
      <c r="I53" s="71"/>
      <c r="J53" s="71"/>
      <c r="L53" s="71">
        <f t="shared" si="31"/>
        <v>0</v>
      </c>
      <c r="O53" s="71"/>
      <c r="P53" s="71"/>
      <c r="R53" s="71"/>
      <c r="S53" s="71"/>
      <c r="U53" s="71"/>
      <c r="X53" s="71"/>
      <c r="Y53" s="71"/>
      <c r="Z53" s="71"/>
      <c r="AA53" s="71"/>
      <c r="AF53" s="4"/>
      <c r="AG53" s="4"/>
      <c r="AH53" s="4"/>
      <c r="AV53" s="68"/>
    </row>
    <row r="54" spans="1:48">
      <c r="F54" s="71">
        <v>245.15699999999998</v>
      </c>
      <c r="G54" s="71"/>
      <c r="H54" s="71"/>
      <c r="I54" s="71"/>
      <c r="J54" s="71"/>
      <c r="L54" s="71">
        <f t="shared" si="31"/>
        <v>0</v>
      </c>
      <c r="O54" s="71">
        <f t="shared" si="19"/>
        <v>0</v>
      </c>
      <c r="P54" s="71"/>
      <c r="R54" s="71"/>
      <c r="S54" s="71"/>
      <c r="U54" s="71"/>
      <c r="X54" s="71"/>
      <c r="Y54" s="71"/>
      <c r="Z54" s="71"/>
      <c r="AA54" s="71"/>
      <c r="AE54" s="70"/>
      <c r="AF54" s="70"/>
      <c r="AG54" s="70"/>
      <c r="AH54" s="70"/>
      <c r="AV54" s="68"/>
    </row>
    <row r="55" spans="1:48">
      <c r="F55" s="71">
        <v>268.41300000000001</v>
      </c>
      <c r="G55" s="71"/>
      <c r="H55" s="71"/>
      <c r="I55" s="71"/>
      <c r="J55" s="71"/>
      <c r="L55" s="71">
        <f t="shared" si="31"/>
        <v>0</v>
      </c>
      <c r="O55" s="71">
        <f t="shared" si="19"/>
        <v>0</v>
      </c>
      <c r="P55" s="71"/>
      <c r="R55" s="71"/>
      <c r="S55" s="71"/>
      <c r="U55" s="71"/>
      <c r="X55" s="71"/>
      <c r="Y55" s="71"/>
      <c r="Z55" s="71"/>
      <c r="AA55" s="71"/>
      <c r="AF55" s="4"/>
      <c r="AG55" s="4"/>
      <c r="AH55" s="4"/>
      <c r="AV55" s="68"/>
    </row>
    <row r="56" spans="1:48">
      <c r="F56" s="71">
        <v>346.90200000000004</v>
      </c>
      <c r="G56" s="71"/>
      <c r="H56" s="71"/>
      <c r="I56" s="71"/>
      <c r="J56" s="71"/>
      <c r="L56" s="71">
        <f t="shared" si="31"/>
        <v>0</v>
      </c>
      <c r="O56" s="71">
        <f t="shared" si="19"/>
        <v>0</v>
      </c>
      <c r="P56" s="71"/>
      <c r="R56" s="71"/>
      <c r="S56" s="71"/>
      <c r="U56" s="71"/>
      <c r="X56" s="71"/>
      <c r="Y56" s="71"/>
      <c r="Z56" s="71"/>
      <c r="AA56" s="71"/>
      <c r="AF56" s="4"/>
      <c r="AG56" s="4"/>
      <c r="AH56" s="4"/>
      <c r="AV56" s="68"/>
    </row>
    <row r="57" spans="1:48">
      <c r="AV57" s="68"/>
    </row>
    <row r="58" spans="1:48">
      <c r="AV58" s="68"/>
    </row>
    <row r="59" spans="1:48">
      <c r="AV59" s="68"/>
    </row>
    <row r="60" spans="1:48">
      <c r="AV60" s="68"/>
    </row>
    <row r="61" spans="1:48">
      <c r="AV61" s="68"/>
    </row>
    <row r="62" spans="1:48">
      <c r="AV62" s="68"/>
    </row>
    <row r="63" spans="1:48">
      <c r="AV63" s="68"/>
    </row>
    <row r="64" spans="1:48">
      <c r="AV64" s="68"/>
    </row>
    <row r="65" spans="48:48">
      <c r="AV65" s="68"/>
    </row>
    <row r="66" spans="48:48">
      <c r="AV66" s="68"/>
    </row>
    <row r="67" spans="48:48">
      <c r="AV67" s="68"/>
    </row>
    <row r="68" spans="48:48">
      <c r="AV68" s="68"/>
    </row>
    <row r="69" spans="48:48">
      <c r="AV69" s="68"/>
    </row>
    <row r="70" spans="48:48">
      <c r="AV70" s="68"/>
    </row>
    <row r="71" spans="48:48">
      <c r="AV71" s="68"/>
    </row>
    <row r="72" spans="48:48">
      <c r="AV72" s="68">
        <v>6</v>
      </c>
    </row>
    <row r="73" spans="48:48">
      <c r="AV73" s="68"/>
    </row>
    <row r="74" spans="48:48">
      <c r="AV74" s="68"/>
    </row>
    <row r="75" spans="48:48">
      <c r="AV75" s="68"/>
    </row>
    <row r="76" spans="48:48">
      <c r="AV76" s="68"/>
    </row>
    <row r="77" spans="48:48">
      <c r="AV77" s="68"/>
    </row>
    <row r="78" spans="48:48">
      <c r="AV78" s="68"/>
    </row>
    <row r="79" spans="48:48">
      <c r="AV79" s="68"/>
    </row>
    <row r="80" spans="48:48">
      <c r="AV80" s="68"/>
    </row>
    <row r="81" spans="40:48">
      <c r="AV81" s="68"/>
    </row>
    <row r="82" spans="40:48">
      <c r="AV82" s="68"/>
    </row>
    <row r="83" spans="40:48">
      <c r="AV83" s="68"/>
    </row>
    <row r="84" spans="40:48">
      <c r="AV84" s="68">
        <v>12.8</v>
      </c>
    </row>
    <row r="85" spans="40:48">
      <c r="AV85" s="68"/>
    </row>
    <row r="86" spans="40:48">
      <c r="AV86" s="68"/>
    </row>
    <row r="87" spans="40:48">
      <c r="AV87" s="68"/>
    </row>
    <row r="88" spans="40:48">
      <c r="AV88" s="68"/>
    </row>
    <row r="94" spans="40:48">
      <c r="AN94">
        <v>100.7</v>
      </c>
    </row>
    <row r="106" spans="35:41">
      <c r="AN106" t="s">
        <v>182</v>
      </c>
    </row>
    <row r="108" spans="35:41">
      <c r="AN108">
        <v>111.4</v>
      </c>
    </row>
    <row r="111" spans="35:41">
      <c r="AO111" t="s">
        <v>185</v>
      </c>
    </row>
    <row r="112" spans="35:41">
      <c r="AI112">
        <v>98.5</v>
      </c>
      <c r="AJ112">
        <v>100.7</v>
      </c>
      <c r="AL112">
        <v>109.2</v>
      </c>
      <c r="AN112">
        <v>100</v>
      </c>
    </row>
    <row r="113" spans="35:41">
      <c r="AO113">
        <v>99</v>
      </c>
    </row>
    <row r="114" spans="35:41">
      <c r="AI114">
        <v>98.5</v>
      </c>
      <c r="AJ114">
        <v>100.2</v>
      </c>
      <c r="AL114">
        <v>108.6</v>
      </c>
      <c r="AN114">
        <v>100</v>
      </c>
    </row>
    <row r="115" spans="35:41">
      <c r="AO115">
        <v>97</v>
      </c>
    </row>
    <row r="116" spans="35:41">
      <c r="AI116">
        <v>98.5</v>
      </c>
      <c r="AJ116">
        <v>99.9</v>
      </c>
      <c r="AL116">
        <v>107.8</v>
      </c>
      <c r="AN116">
        <v>100</v>
      </c>
    </row>
    <row r="117" spans="35:41">
      <c r="AO117">
        <v>95</v>
      </c>
    </row>
    <row r="118" spans="35:41">
      <c r="AI118">
        <v>98</v>
      </c>
      <c r="AJ118">
        <v>3</v>
      </c>
      <c r="AK118">
        <v>100.9</v>
      </c>
      <c r="AL118">
        <v>107.9</v>
      </c>
      <c r="AN118">
        <v>100</v>
      </c>
    </row>
    <row r="119" spans="35:41">
      <c r="AO119">
        <v>93</v>
      </c>
    </row>
    <row r="120" spans="35:41">
      <c r="AI120">
        <v>98.4</v>
      </c>
      <c r="AJ120">
        <v>98.5</v>
      </c>
      <c r="AL120">
        <v>105.5</v>
      </c>
      <c r="AN120">
        <v>100</v>
      </c>
    </row>
    <row r="121" spans="35:41">
      <c r="AO121">
        <v>93</v>
      </c>
    </row>
    <row r="122" spans="35:41">
      <c r="AI122">
        <v>98.6</v>
      </c>
      <c r="AJ122">
        <v>95.4</v>
      </c>
      <c r="AL122">
        <v>105</v>
      </c>
      <c r="AN122">
        <v>100</v>
      </c>
    </row>
    <row r="123" spans="35:41">
      <c r="AO123">
        <v>95</v>
      </c>
    </row>
    <row r="124" spans="35:41">
      <c r="AI124">
        <v>99</v>
      </c>
      <c r="AJ124">
        <v>96</v>
      </c>
      <c r="AL124">
        <v>103.3</v>
      </c>
      <c r="AN124">
        <v>100</v>
      </c>
    </row>
    <row r="125" spans="35:41">
      <c r="AO125">
        <v>97</v>
      </c>
    </row>
    <row r="126" spans="35:41">
      <c r="AI126">
        <v>99</v>
      </c>
      <c r="AJ126">
        <v>96.8</v>
      </c>
      <c r="AL126">
        <v>101</v>
      </c>
      <c r="AN126">
        <v>100</v>
      </c>
    </row>
    <row r="127" spans="35:41">
      <c r="AM127" t="s">
        <v>184</v>
      </c>
      <c r="AO127">
        <v>96</v>
      </c>
    </row>
    <row r="128" spans="35:41">
      <c r="AI128">
        <v>98.8</v>
      </c>
      <c r="AJ128">
        <v>97.3</v>
      </c>
      <c r="AL128">
        <v>100.8</v>
      </c>
      <c r="AN128">
        <v>100</v>
      </c>
    </row>
    <row r="129" spans="35:41">
      <c r="AO129">
        <v>100</v>
      </c>
    </row>
    <row r="130" spans="35:41">
      <c r="AI130">
        <v>98.9</v>
      </c>
      <c r="AJ130">
        <v>96</v>
      </c>
      <c r="AL130">
        <v>100.4</v>
      </c>
      <c r="AN130">
        <v>100</v>
      </c>
    </row>
    <row r="131" spans="35:41">
      <c r="AO131">
        <v>99.7</v>
      </c>
    </row>
    <row r="132" spans="35:41">
      <c r="AI132">
        <v>100</v>
      </c>
      <c r="AJ132">
        <v>100</v>
      </c>
      <c r="AL132">
        <v>100</v>
      </c>
      <c r="AN132">
        <v>100</v>
      </c>
    </row>
    <row r="133" spans="35:41">
      <c r="AO133">
        <v>99.7</v>
      </c>
    </row>
    <row r="134" spans="35:41">
      <c r="AI134">
        <v>100.7</v>
      </c>
      <c r="AJ134">
        <v>97.3</v>
      </c>
      <c r="AL134">
        <v>99.2</v>
      </c>
      <c r="AN134">
        <v>100</v>
      </c>
    </row>
    <row r="135" spans="35:41">
      <c r="AO135">
        <v>100.8</v>
      </c>
    </row>
    <row r="136" spans="35:41">
      <c r="AI136">
        <v>100.6</v>
      </c>
      <c r="AJ136">
        <v>98.2</v>
      </c>
      <c r="AL136">
        <v>98.6</v>
      </c>
      <c r="AN136">
        <v>100</v>
      </c>
    </row>
    <row r="137" spans="35:41">
      <c r="AO137">
        <v>100.4</v>
      </c>
    </row>
    <row r="138" spans="35:41">
      <c r="AI138">
        <v>100.5</v>
      </c>
      <c r="AJ138">
        <v>100.7</v>
      </c>
      <c r="AL138">
        <v>98.7</v>
      </c>
      <c r="AN138">
        <v>100</v>
      </c>
    </row>
    <row r="139" spans="35:41">
      <c r="AO139">
        <v>100.8</v>
      </c>
    </row>
    <row r="140" spans="35:41">
      <c r="AI140">
        <v>100.5</v>
      </c>
      <c r="AJ140">
        <v>97.7</v>
      </c>
      <c r="AL140">
        <v>98.5</v>
      </c>
      <c r="AN140">
        <v>100</v>
      </c>
    </row>
    <row r="141" spans="35:41">
      <c r="AO141">
        <v>100.7</v>
      </c>
    </row>
    <row r="142" spans="35:41">
      <c r="AI142">
        <v>100.5</v>
      </c>
      <c r="AJ142">
        <v>101.1</v>
      </c>
      <c r="AL142">
        <v>97.8</v>
      </c>
      <c r="AN142">
        <v>100</v>
      </c>
    </row>
    <row r="143" spans="35:41">
      <c r="AO143">
        <v>102.3</v>
      </c>
    </row>
    <row r="144" spans="35:41">
      <c r="AI144">
        <v>100.9</v>
      </c>
      <c r="AJ144">
        <v>100.5</v>
      </c>
      <c r="AL144">
        <v>96.8</v>
      </c>
      <c r="AN144">
        <v>100</v>
      </c>
    </row>
    <row r="145" spans="35:42">
      <c r="AO145">
        <v>103</v>
      </c>
      <c r="AP145">
        <v>6</v>
      </c>
    </row>
    <row r="146" spans="35:42">
      <c r="AI146">
        <v>100.9</v>
      </c>
      <c r="AJ146">
        <v>99.5</v>
      </c>
      <c r="AL146">
        <v>97.1</v>
      </c>
      <c r="AN146">
        <v>100</v>
      </c>
    </row>
    <row r="147" spans="35:42">
      <c r="AO147">
        <v>103.8</v>
      </c>
    </row>
    <row r="148" spans="35:42">
      <c r="AI148">
        <v>101.2</v>
      </c>
      <c r="AJ148">
        <v>102.6</v>
      </c>
      <c r="AL148">
        <v>97.1</v>
      </c>
      <c r="AN148">
        <v>100</v>
      </c>
    </row>
    <row r="149" spans="35:42">
      <c r="AO149">
        <v>106</v>
      </c>
    </row>
    <row r="150" spans="35:42">
      <c r="AI150">
        <v>101.8</v>
      </c>
      <c r="AJ150">
        <v>100.8</v>
      </c>
      <c r="AL150">
        <v>96.4</v>
      </c>
      <c r="AN150">
        <v>100</v>
      </c>
    </row>
    <row r="151" spans="35:42">
      <c r="AO151">
        <v>106.3</v>
      </c>
    </row>
    <row r="152" spans="35:42">
      <c r="AI152">
        <v>107.3</v>
      </c>
      <c r="AJ152">
        <v>102.4</v>
      </c>
      <c r="AL152">
        <v>96.7</v>
      </c>
      <c r="AN152">
        <v>100</v>
      </c>
    </row>
    <row r="153" spans="35:42">
      <c r="AO153">
        <v>109.3</v>
      </c>
    </row>
    <row r="154" spans="35:42">
      <c r="AI154">
        <v>107.6</v>
      </c>
      <c r="AJ154">
        <v>104.8</v>
      </c>
      <c r="AL154">
        <v>97.1</v>
      </c>
      <c r="AN154">
        <v>100</v>
      </c>
    </row>
    <row r="155" spans="35:42">
      <c r="AO155">
        <v>110</v>
      </c>
    </row>
    <row r="156" spans="35:42">
      <c r="AI156">
        <v>107.7</v>
      </c>
      <c r="AJ156" t="s">
        <v>183</v>
      </c>
      <c r="AL156">
        <v>100</v>
      </c>
      <c r="AN156">
        <v>100</v>
      </c>
    </row>
    <row r="157" spans="35:42">
      <c r="AO157" t="s">
        <v>181</v>
      </c>
      <c r="AP157">
        <v>12.8</v>
      </c>
    </row>
    <row r="158" spans="35:42">
      <c r="AI158">
        <v>107.6</v>
      </c>
      <c r="AJ158">
        <v>105</v>
      </c>
      <c r="AK158">
        <v>9</v>
      </c>
      <c r="AL158">
        <v>100.2</v>
      </c>
      <c r="AN158">
        <v>100</v>
      </c>
    </row>
    <row r="160" spans="35:42">
      <c r="AL160">
        <v>100.7</v>
      </c>
      <c r="AN160">
        <v>100</v>
      </c>
    </row>
    <row r="162" spans="40:40">
      <c r="AN162">
        <v>98</v>
      </c>
    </row>
  </sheetData>
  <mergeCells count="9">
    <mergeCell ref="AA3:AC3"/>
    <mergeCell ref="F3:J3"/>
    <mergeCell ref="O3:P3"/>
    <mergeCell ref="B3:C3"/>
    <mergeCell ref="D3:E3"/>
    <mergeCell ref="T3:U3"/>
    <mergeCell ref="Y3:Z3"/>
    <mergeCell ref="V3:X3"/>
    <mergeCell ref="R3:S3"/>
  </mergeCells>
  <hyperlinks>
    <hyperlink ref="A1" location="'Front page'!A1" display="Front page"/>
  </hyperlinks>
  <pageMargins left="0.7" right="0.7" top="0.75" bottom="0.75" header="0.3" footer="0.3"/>
  <pageSetup paperSize="9" orientation="portrait" horizontalDpi="1200" verticalDpi="1200" r:id="rId1"/>
  <ignoredErrors>
    <ignoredError sqref="Y6:Y49"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M100"/>
  <sheetViews>
    <sheetView zoomScale="80" zoomScaleNormal="80" workbookViewId="0">
      <pane xSplit="1" ySplit="4" topLeftCell="B40" activePane="bottomRight" state="frozen"/>
      <selection activeCell="G15" sqref="G15"/>
      <selection pane="topRight" activeCell="G15" sqref="G15"/>
      <selection pane="bottomLeft" activeCell="G15" sqref="G15"/>
      <selection pane="bottomRight"/>
    </sheetView>
  </sheetViews>
  <sheetFormatPr defaultRowHeight="15"/>
  <cols>
    <col min="1" max="1" width="14.85546875" customWidth="1"/>
    <col min="2" max="2" width="13.7109375" customWidth="1"/>
    <col min="3" max="3" width="13.7109375" style="68" customWidth="1"/>
    <col min="4" max="4" width="21.28515625" customWidth="1"/>
    <col min="5" max="5" width="21.28515625" style="68" customWidth="1"/>
    <col min="6" max="6" width="23.5703125" customWidth="1"/>
    <col min="7" max="7" width="13.42578125" style="68" customWidth="1"/>
    <col min="8" max="8" width="16.140625" customWidth="1"/>
    <col min="9" max="9" width="11.7109375" customWidth="1"/>
    <col min="10" max="15" width="15" style="68" customWidth="1"/>
    <col min="16" max="16" width="13.140625" style="113" customWidth="1"/>
    <col min="17" max="17" width="16.42578125" style="113" customWidth="1"/>
    <col min="18" max="18" width="14.42578125" style="113" customWidth="1"/>
    <col min="19" max="19" width="15" style="113" customWidth="1"/>
    <col min="20" max="20" width="14.42578125" style="113" customWidth="1"/>
    <col min="22" max="22" width="13.140625" style="113" customWidth="1"/>
    <col min="23" max="23" width="16.42578125" style="113" customWidth="1"/>
    <col min="24" max="24" width="14.42578125" style="113" customWidth="1"/>
    <col min="25" max="25" width="15" style="113" customWidth="1"/>
    <col min="26" max="26" width="14.42578125" style="113" customWidth="1"/>
  </cols>
  <sheetData>
    <row r="1" spans="1:39" s="68" customFormat="1" ht="18.75">
      <c r="A1" s="230" t="s">
        <v>348</v>
      </c>
      <c r="B1" s="229" t="s">
        <v>298</v>
      </c>
      <c r="C1" s="29"/>
    </row>
    <row r="2" spans="1:39" s="68" customFormat="1" ht="18.75">
      <c r="A2" s="230"/>
      <c r="B2" s="229"/>
      <c r="C2" s="29"/>
      <c r="P2" s="112" t="s">
        <v>102</v>
      </c>
      <c r="Q2" s="113"/>
      <c r="R2" s="113"/>
      <c r="S2" s="113"/>
      <c r="T2" s="113"/>
      <c r="V2" s="112" t="s">
        <v>228</v>
      </c>
      <c r="W2" s="113"/>
      <c r="X2" s="113"/>
      <c r="Y2" s="113"/>
      <c r="Z2" s="113"/>
    </row>
    <row r="3" spans="1:39" s="68" customFormat="1" ht="60">
      <c r="B3" s="76" t="s">
        <v>154</v>
      </c>
      <c r="C3" s="111" t="s">
        <v>227</v>
      </c>
      <c r="D3" s="76" t="s">
        <v>219</v>
      </c>
      <c r="E3" s="111" t="s">
        <v>227</v>
      </c>
      <c r="F3" s="76" t="s">
        <v>220</v>
      </c>
      <c r="G3" s="111" t="s">
        <v>227</v>
      </c>
      <c r="H3" s="111" t="s">
        <v>163</v>
      </c>
      <c r="I3" s="74" t="s">
        <v>164</v>
      </c>
      <c r="J3" s="76" t="s">
        <v>165</v>
      </c>
      <c r="K3" s="111" t="s">
        <v>227</v>
      </c>
      <c r="L3" s="111" t="s">
        <v>168</v>
      </c>
      <c r="M3" s="74" t="s">
        <v>164</v>
      </c>
      <c r="N3" s="76" t="s">
        <v>169</v>
      </c>
      <c r="O3" s="111" t="s">
        <v>227</v>
      </c>
      <c r="P3" s="114" t="s">
        <v>154</v>
      </c>
      <c r="Q3" s="114" t="s">
        <v>157</v>
      </c>
      <c r="R3" s="114" t="s">
        <v>218</v>
      </c>
      <c r="S3" s="114" t="s">
        <v>165</v>
      </c>
      <c r="T3" s="114" t="s">
        <v>169</v>
      </c>
      <c r="U3" s="74"/>
      <c r="V3" s="114" t="s">
        <v>154</v>
      </c>
      <c r="W3" s="114" t="s">
        <v>157</v>
      </c>
      <c r="X3" s="114" t="s">
        <v>218</v>
      </c>
      <c r="Y3" s="114" t="s">
        <v>165</v>
      </c>
      <c r="Z3" s="114" t="s">
        <v>169</v>
      </c>
      <c r="AA3" s="74"/>
      <c r="AB3" s="74"/>
      <c r="AC3" s="74"/>
      <c r="AD3" s="74"/>
      <c r="AE3" s="74"/>
      <c r="AF3" s="74"/>
      <c r="AG3" s="74"/>
      <c r="AH3" s="74"/>
      <c r="AI3" s="74"/>
      <c r="AJ3" s="74"/>
      <c r="AK3" s="74"/>
      <c r="AL3" s="74"/>
      <c r="AM3" s="74"/>
    </row>
    <row r="4" spans="1:39">
      <c r="B4" t="s">
        <v>118</v>
      </c>
      <c r="D4" s="68" t="s">
        <v>118</v>
      </c>
      <c r="F4" s="68" t="s">
        <v>206</v>
      </c>
      <c r="J4" s="68" t="s">
        <v>118</v>
      </c>
      <c r="N4" s="68" t="s">
        <v>118</v>
      </c>
      <c r="P4" s="113" t="s">
        <v>162</v>
      </c>
      <c r="Q4" s="113" t="s">
        <v>162</v>
      </c>
      <c r="R4" s="113" t="s">
        <v>162</v>
      </c>
      <c r="S4" s="113" t="s">
        <v>162</v>
      </c>
      <c r="V4" s="113" t="s">
        <v>162</v>
      </c>
      <c r="W4" s="113" t="s">
        <v>162</v>
      </c>
      <c r="X4" s="113" t="s">
        <v>162</v>
      </c>
      <c r="Y4" s="113" t="s">
        <v>162</v>
      </c>
    </row>
    <row r="5" spans="1:39">
      <c r="A5">
        <v>1841</v>
      </c>
      <c r="B5" s="71">
        <f>'GDP(I) and productivity'!Q5</f>
        <v>26.494544022253876</v>
      </c>
      <c r="C5" s="4">
        <f>B5/'GDP(I) and productivity'!$BA5</f>
        <v>0.40483262171260709</v>
      </c>
      <c r="D5" s="71">
        <f>'GDP(I) and productivity'!AA5</f>
        <v>23.791095403413458</v>
      </c>
      <c r="E5" s="4">
        <f>D5/'GDP(I) and productivity'!$BA5</f>
        <v>0.36352433608552764</v>
      </c>
      <c r="F5" s="71">
        <f>'GDP(I) and productivity'!AB5</f>
        <v>25.388038504541278</v>
      </c>
      <c r="G5" s="4">
        <f>F5/'GDP(I) and productivity'!$BA5</f>
        <v>0.38792538491325684</v>
      </c>
      <c r="H5" s="71">
        <f>'GDP(I) and productivity'!AC5</f>
        <v>21.191237110538388</v>
      </c>
      <c r="I5" s="70">
        <v>1.2502594295959322</v>
      </c>
      <c r="J5" s="70">
        <f t="shared" ref="J5:J69" si="0">H5*I5</f>
        <v>26.494544022253876</v>
      </c>
      <c r="K5" s="4">
        <f>J5/'GDP(I) and productivity'!$BA5</f>
        <v>0.40483262171260709</v>
      </c>
      <c r="L5" s="70">
        <f>'GDP(I) and productivity'!AD5</f>
        <v>21.2020838854977</v>
      </c>
      <c r="M5" s="70">
        <v>1.2496198093233766</v>
      </c>
      <c r="N5" s="70">
        <f>L5*M5</f>
        <v>26.494544022253873</v>
      </c>
      <c r="O5" s="4">
        <f>N5/'GDP(I) and productivity'!$BA5</f>
        <v>0.40483262171260703</v>
      </c>
      <c r="P5" s="115"/>
      <c r="Q5" s="115"/>
      <c r="R5" s="115"/>
      <c r="V5" s="115"/>
      <c r="W5" s="115"/>
      <c r="X5" s="115"/>
    </row>
    <row r="6" spans="1:39">
      <c r="A6">
        <f>A5+1</f>
        <v>1842</v>
      </c>
      <c r="B6" s="71">
        <f>'GDP(I) and productivity'!Q6</f>
        <v>28.232739614370342</v>
      </c>
      <c r="C6" s="4">
        <f>B6/'GDP(I) and productivity'!$BA6</f>
        <v>0.42132465033244271</v>
      </c>
      <c r="D6" s="71">
        <f>'GDP(I) and productivity'!AA6</f>
        <v>25.676757303615755</v>
      </c>
      <c r="E6" s="4">
        <f>D6/'GDP(I) and productivity'!$BA6</f>
        <v>0.38318104939098646</v>
      </c>
      <c r="F6" s="71">
        <f>'GDP(I) and productivity'!AB6</f>
        <v>27.77907385509436</v>
      </c>
      <c r="G6" s="4">
        <f>F6/'GDP(I) and productivity'!$BA6</f>
        <v>0.41455447605939888</v>
      </c>
      <c r="H6" s="71">
        <f>'GDP(I) and productivity'!AC6</f>
        <v>23.849717959789952</v>
      </c>
      <c r="I6" s="70">
        <v>1.2467836041848777</v>
      </c>
      <c r="J6" s="70">
        <f t="shared" si="0"/>
        <v>29.735437316699723</v>
      </c>
      <c r="K6" s="4">
        <f>J6/'GDP(I) and productivity'!$BA6</f>
        <v>0.44374980611388992</v>
      </c>
      <c r="L6" s="70">
        <f>'GDP(I) and productivity'!AD6</f>
        <v>23.469895624592553</v>
      </c>
      <c r="M6" s="70">
        <f>I6</f>
        <v>1.2467836041848777</v>
      </c>
      <c r="N6" s="70">
        <f t="shared" ref="N6:N69" si="1">L6*M6</f>
        <v>29.261881056672394</v>
      </c>
      <c r="O6" s="4">
        <f>N6/'GDP(I) and productivity'!$BA6</f>
        <v>0.43668280063039805</v>
      </c>
      <c r="P6" s="115">
        <f t="shared" ref="P6:P37" si="2">100*B6/B5-100</f>
        <v>6.5605793806320492</v>
      </c>
      <c r="Q6" s="115">
        <f t="shared" ref="Q6:Q37" si="3">100*D6/D5-100</f>
        <v>7.925914583704909</v>
      </c>
      <c r="R6" s="115">
        <f t="shared" ref="R6:R37" si="4">100*F6/F5-100</f>
        <v>9.4179601552336862</v>
      </c>
      <c r="S6" s="115">
        <f t="shared" ref="S6:S70" si="5">100*J6/J5-100</f>
        <v>12.23230447643742</v>
      </c>
      <c r="T6" s="115">
        <f>100*N6/N5-100</f>
        <v>10.444931726675946</v>
      </c>
      <c r="V6" s="115">
        <f t="shared" ref="V6:V10" si="6">100*C6/C5-100</f>
        <v>4.0737894466279982</v>
      </c>
      <c r="W6" s="115">
        <f>100*E6/E5-100</f>
        <v>5.4072620053789535</v>
      </c>
      <c r="X6" s="115">
        <f>100*G6/G5-100</f>
        <v>6.8644879097294762</v>
      </c>
      <c r="Y6" s="115">
        <f>100*K6/K5-100</f>
        <v>9.6131542553678742</v>
      </c>
      <c r="Z6" s="115">
        <f>100*O6/O5-100</f>
        <v>7.8674931834919164</v>
      </c>
    </row>
    <row r="7" spans="1:39">
      <c r="A7" s="68">
        <f t="shared" ref="A7:A70" si="7">A6+1</f>
        <v>1843</v>
      </c>
      <c r="B7" s="71">
        <f>'GDP(I) and productivity'!Q7</f>
        <v>28.817108074954245</v>
      </c>
      <c r="C7" s="4">
        <f>B7/'GDP(I) and productivity'!$BA7</f>
        <v>0.42342215749605322</v>
      </c>
      <c r="D7" s="71">
        <f>'GDP(I) and productivity'!AA7</f>
        <v>26.185308258821358</v>
      </c>
      <c r="E7" s="4">
        <f>D7/'GDP(I) and productivity'!$BA7</f>
        <v>0.38475199137993188</v>
      </c>
      <c r="F7" s="71">
        <f>'GDP(I) and productivity'!AB7</f>
        <v>28.519057585428104</v>
      </c>
      <c r="G7" s="4">
        <f>F7/'GDP(I) and productivity'!$BA7</f>
        <v>0.41904277352075425</v>
      </c>
      <c r="H7" s="71">
        <f>'GDP(I) and productivity'!AC7</f>
        <v>26.261724542198554</v>
      </c>
      <c r="I7" s="70">
        <v>1.2433077787738229</v>
      </c>
      <c r="J7" s="70">
        <f t="shared" si="0"/>
        <v>32.651406407330875</v>
      </c>
      <c r="K7" s="4">
        <f>J7/'GDP(I) and productivity'!$BA7</f>
        <v>0.47976115126862695</v>
      </c>
      <c r="L7" s="70">
        <f>'GDP(I) and productivity'!AD7</f>
        <v>26.157995156827884</v>
      </c>
      <c r="M7" s="70">
        <f t="shared" ref="M7:M70" si="8">I7</f>
        <v>1.2433077787738229</v>
      </c>
      <c r="N7" s="70">
        <f t="shared" si="1"/>
        <v>32.522438855612094</v>
      </c>
      <c r="O7" s="4">
        <f>N7/'GDP(I) and productivity'!$BA7</f>
        <v>0.47786617558773237</v>
      </c>
      <c r="P7" s="115">
        <f t="shared" si="2"/>
        <v>2.0698255591407815</v>
      </c>
      <c r="Q7" s="115">
        <f t="shared" si="3"/>
        <v>1.9805887059344229</v>
      </c>
      <c r="R7" s="115">
        <f t="shared" si="4"/>
        <v>2.6638171387345864</v>
      </c>
      <c r="S7" s="115">
        <f t="shared" si="5"/>
        <v>9.8063770159973842</v>
      </c>
      <c r="T7" s="115">
        <f t="shared" ref="T7:T70" si="9">100*N7/N6-100</f>
        <v>11.142680105304507</v>
      </c>
      <c r="V7" s="115">
        <f t="shared" si="6"/>
        <v>0.49783632691691082</v>
      </c>
      <c r="W7" s="115">
        <f t="shared" ref="W7:W70" si="10">100*E7/E6-100</f>
        <v>0.40997382084583478</v>
      </c>
      <c r="X7" s="115">
        <f t="shared" ref="X7:X70" si="11">100*G7/G6-100</f>
        <v>1.0826797732398035</v>
      </c>
      <c r="Y7" s="115">
        <f t="shared" ref="Y7:Y70" si="12">100*K7/K6-100</f>
        <v>8.1152362566879788</v>
      </c>
      <c r="Z7" s="115">
        <f t="shared" ref="Z7:Z70" si="13">100*O7/O6-100</f>
        <v>9.4309587869917806</v>
      </c>
    </row>
    <row r="8" spans="1:39">
      <c r="A8" s="68">
        <f t="shared" si="7"/>
        <v>1844</v>
      </c>
      <c r="B8" s="71">
        <f>'GDP(I) and productivity'!Q8</f>
        <v>29.155289733433179</v>
      </c>
      <c r="C8" s="4">
        <f>B8/'GDP(I) and productivity'!$BA8</f>
        <v>0.42296109931870551</v>
      </c>
      <c r="D8" s="71">
        <f>'GDP(I) and productivity'!AA8</f>
        <v>27.303996632201059</v>
      </c>
      <c r="E8" s="4">
        <f>D8/'GDP(I) and productivity'!$BA8</f>
        <v>0.39610405305308888</v>
      </c>
      <c r="F8" s="71">
        <f>'GDP(I) and productivity'!AB8</f>
        <v>30.51387268053595</v>
      </c>
      <c r="G8" s="4">
        <f>F8/'GDP(I) and productivity'!$BA8</f>
        <v>0.44267030962242931</v>
      </c>
      <c r="H8" s="71">
        <f>'GDP(I) and productivity'!AC8</f>
        <v>27.318218995012668</v>
      </c>
      <c r="I8" s="70">
        <v>1.2398319533627684</v>
      </c>
      <c r="J8" s="70">
        <f t="shared" si="0"/>
        <v>33.87000081897844</v>
      </c>
      <c r="K8" s="4">
        <f>J8/'GDP(I) and productivity'!$BA8</f>
        <v>0.49135827190538628</v>
      </c>
      <c r="L8" s="70">
        <f>'GDP(I) and productivity'!AD8</f>
        <v>27.701668900589208</v>
      </c>
      <c r="M8" s="70">
        <f t="shared" si="8"/>
        <v>1.2398319533627684</v>
      </c>
      <c r="N8" s="70">
        <f t="shared" si="1"/>
        <v>34.345414264426168</v>
      </c>
      <c r="O8" s="4">
        <f>N8/'GDP(I) and productivity'!$BA8</f>
        <v>0.49825518136353097</v>
      </c>
      <c r="P8" s="115">
        <f t="shared" si="2"/>
        <v>1.1735447484852131</v>
      </c>
      <c r="Q8" s="115">
        <f t="shared" si="3"/>
        <v>4.2721986020647194</v>
      </c>
      <c r="R8" s="115">
        <f t="shared" si="4"/>
        <v>6.9946739619022509</v>
      </c>
      <c r="S8" s="115">
        <f t="shared" si="5"/>
        <v>3.7321345256784042</v>
      </c>
      <c r="T8" s="115">
        <f t="shared" si="9"/>
        <v>5.6052850676649086</v>
      </c>
      <c r="V8" s="115">
        <f t="shared" si="6"/>
        <v>-0.10888853339045568</v>
      </c>
      <c r="W8" s="115">
        <f t="shared" si="10"/>
        <v>2.9504880877789077</v>
      </c>
      <c r="X8" s="115">
        <f t="shared" si="11"/>
        <v>5.6384544955062665</v>
      </c>
      <c r="Y8" s="115">
        <f t="shared" si="12"/>
        <v>2.4172696363791033</v>
      </c>
      <c r="Z8" s="115">
        <f t="shared" si="13"/>
        <v>4.2666769102713715</v>
      </c>
    </row>
    <row r="9" spans="1:39">
      <c r="A9" s="68">
        <f t="shared" si="7"/>
        <v>1845</v>
      </c>
      <c r="B9" s="71">
        <f>'GDP(I) and productivity'!Q9</f>
        <v>28.944545573602497</v>
      </c>
      <c r="C9" s="4">
        <f>B9/'GDP(I) and productivity'!$BA9</f>
        <v>0.4160069388353837</v>
      </c>
      <c r="D9" s="71">
        <f>'GDP(I) and productivity'!AA9</f>
        <v>26.807939135657008</v>
      </c>
      <c r="E9" s="4">
        <f>D9/'GDP(I) and productivity'!$BA9</f>
        <v>0.38529845521157091</v>
      </c>
      <c r="F9" s="71">
        <f>'GDP(I) and productivity'!AB9</f>
        <v>29.583377322648317</v>
      </c>
      <c r="G9" s="4">
        <f>F9/'GDP(I) and productivity'!$BA9</f>
        <v>0.42518858031859907</v>
      </c>
      <c r="H9" s="71">
        <f>'GDP(I) and productivity'!AC9</f>
        <v>25.250052740967917</v>
      </c>
      <c r="I9" s="70">
        <v>1.2363561279517137</v>
      </c>
      <c r="J9" s="70">
        <f t="shared" si="0"/>
        <v>31.218057437399647</v>
      </c>
      <c r="K9" s="4">
        <f>J9/'GDP(I) and productivity'!$BA9</f>
        <v>0.44868310258648264</v>
      </c>
      <c r="L9" s="70">
        <f>'GDP(I) and productivity'!AD9</f>
        <v>26.406148272729236</v>
      </c>
      <c r="M9" s="70">
        <f t="shared" si="8"/>
        <v>1.2363561279517137</v>
      </c>
      <c r="N9" s="70">
        <f t="shared" si="1"/>
        <v>32.647403232590349</v>
      </c>
      <c r="O9" s="4">
        <f>N9/'GDP(I) and productivity'!$BA9</f>
        <v>0.46922644700633093</v>
      </c>
      <c r="P9" s="115">
        <f t="shared" si="2"/>
        <v>-0.72283335805445859</v>
      </c>
      <c r="Q9" s="115">
        <f t="shared" si="3"/>
        <v>-1.8167944540361702</v>
      </c>
      <c r="R9" s="115">
        <f t="shared" si="4"/>
        <v>-3.0494174490056594</v>
      </c>
      <c r="S9" s="115">
        <f t="shared" si="5"/>
        <v>-7.8297706449798028</v>
      </c>
      <c r="T9" s="115">
        <f t="shared" si="9"/>
        <v>-4.9439235723371695</v>
      </c>
      <c r="V9" s="115">
        <f t="shared" si="6"/>
        <v>-1.6441607737740895</v>
      </c>
      <c r="W9" s="115">
        <f t="shared" si="10"/>
        <v>-2.7279695217028461</v>
      </c>
      <c r="X9" s="115">
        <f t="shared" si="11"/>
        <v>-3.9491533368797889</v>
      </c>
      <c r="Y9" s="115">
        <f t="shared" si="12"/>
        <v>-8.6851431549972915</v>
      </c>
      <c r="Z9" s="115">
        <f t="shared" si="13"/>
        <v>-5.8260777695797685</v>
      </c>
    </row>
    <row r="10" spans="1:39">
      <c r="A10" s="68">
        <f t="shared" si="7"/>
        <v>1846</v>
      </c>
      <c r="B10" s="71">
        <f>'GDP(I) and productivity'!Q10</f>
        <v>27.836881503345808</v>
      </c>
      <c r="C10" s="4">
        <f>B10/'GDP(I) and productivity'!$BA10</f>
        <v>0.4133316950254205</v>
      </c>
      <c r="D10" s="71">
        <f>'GDP(I) and productivity'!AA10</f>
        <v>26.147148455741696</v>
      </c>
      <c r="E10" s="4">
        <f>D10/'GDP(I) and productivity'!$BA10</f>
        <v>0.3882419512399059</v>
      </c>
      <c r="F10" s="71">
        <f>'GDP(I) and productivity'!AB10</f>
        <v>28.665372651233728</v>
      </c>
      <c r="G10" s="4">
        <f>F10/'GDP(I) and productivity'!$BA10</f>
        <v>0.42563341964313356</v>
      </c>
      <c r="H10" s="71">
        <f>'GDP(I) and productivity'!AC10</f>
        <v>23.416308452798091</v>
      </c>
      <c r="I10" s="70">
        <v>1.2328803025406592</v>
      </c>
      <c r="J10" s="70">
        <f t="shared" si="0"/>
        <v>28.869505449671106</v>
      </c>
      <c r="K10" s="4">
        <f>J10/'GDP(I) and productivity'!$BA10</f>
        <v>0.42866445440822609</v>
      </c>
      <c r="L10" s="70">
        <f>'GDP(I) and productivity'!AD10</f>
        <v>24.66662720609461</v>
      </c>
      <c r="M10" s="70">
        <f t="shared" si="8"/>
        <v>1.2328803025406592</v>
      </c>
      <c r="N10" s="70">
        <f t="shared" si="1"/>
        <v>30.410998812507579</v>
      </c>
      <c r="O10" s="4">
        <f>N10/'GDP(I) and productivity'!$BA10</f>
        <v>0.45155308381360881</v>
      </c>
      <c r="P10" s="115">
        <f t="shared" si="2"/>
        <v>-3.8268490601796827</v>
      </c>
      <c r="Q10" s="115">
        <f t="shared" si="3"/>
        <v>-2.4649066702647104</v>
      </c>
      <c r="R10" s="115">
        <f t="shared" si="4"/>
        <v>-3.1031097680378252</v>
      </c>
      <c r="S10" s="115">
        <f t="shared" si="5"/>
        <v>-7.5230561428685974</v>
      </c>
      <c r="T10" s="115">
        <f t="shared" si="9"/>
        <v>-6.8501755075278794</v>
      </c>
      <c r="V10" s="115">
        <f t="shared" si="6"/>
        <v>-0.64307672786722492</v>
      </c>
      <c r="W10" s="115">
        <f t="shared" si="10"/>
        <v>0.76395220082538629</v>
      </c>
      <c r="X10" s="115">
        <f t="shared" si="11"/>
        <v>0.10462165380857869</v>
      </c>
      <c r="Y10" s="115">
        <f t="shared" si="12"/>
        <v>-4.4616452152659321</v>
      </c>
      <c r="Z10" s="115">
        <f t="shared" si="13"/>
        <v>-3.7664891451618558</v>
      </c>
    </row>
    <row r="11" spans="1:39">
      <c r="A11" s="68">
        <f t="shared" si="7"/>
        <v>1847</v>
      </c>
      <c r="B11" s="71">
        <f>'GDP(I) and productivity'!Q11</f>
        <v>27.432220019669437</v>
      </c>
      <c r="C11" s="4">
        <f>B11/'GDP(I) and productivity'!$BA11</f>
        <v>0.40530590797646426</v>
      </c>
      <c r="D11" s="71">
        <f>'GDP(I) and productivity'!AA11</f>
        <v>25.78360991589545</v>
      </c>
      <c r="E11" s="4">
        <f>D11/'GDP(I) and productivity'!$BA11</f>
        <v>0.38094800276390101</v>
      </c>
      <c r="F11" s="71">
        <f>'GDP(I) and productivity'!AB11</f>
        <v>27.815564282100794</v>
      </c>
      <c r="G11" s="4">
        <f>F11/'GDP(I) and productivity'!$BA11</f>
        <v>0.41096974758699911</v>
      </c>
      <c r="H11" s="71">
        <f>'GDP(I) and productivity'!AC11</f>
        <v>22.908483720421</v>
      </c>
      <c r="I11" s="70">
        <v>1.2294044771296044</v>
      </c>
      <c r="J11" s="70">
        <f t="shared" si="0"/>
        <v>28.163792450136235</v>
      </c>
      <c r="K11" s="4">
        <f>J11/'GDP(I) and productivity'!$BA11</f>
        <v>0.41611475348617116</v>
      </c>
      <c r="L11" s="70">
        <f>'GDP(I) and productivity'!AD11</f>
        <v>23.171314196595308</v>
      </c>
      <c r="M11" s="70">
        <f t="shared" si="8"/>
        <v>1.2294044771296044</v>
      </c>
      <c r="N11" s="70">
        <f t="shared" si="1"/>
        <v>28.486917414271034</v>
      </c>
      <c r="O11" s="4">
        <f>N11/'GDP(I) and productivity'!$BA11</f>
        <v>0.4208888642538966</v>
      </c>
      <c r="P11" s="115">
        <f t="shared" si="2"/>
        <v>-1.453688279083039</v>
      </c>
      <c r="Q11" s="115">
        <f t="shared" si="3"/>
        <v>-1.3903563536253074</v>
      </c>
      <c r="R11" s="115">
        <f t="shared" si="4"/>
        <v>-2.9645816207324174</v>
      </c>
      <c r="S11" s="115">
        <f t="shared" si="5"/>
        <v>-2.4444928603475944</v>
      </c>
      <c r="T11" s="115">
        <f t="shared" si="9"/>
        <v>-6.3269260246894561</v>
      </c>
      <c r="V11" s="115">
        <f>100*C11/C10-100</f>
        <v>-1.9417303694706192</v>
      </c>
      <c r="W11" s="115">
        <f t="shared" si="10"/>
        <v>-1.8787120898992526</v>
      </c>
      <c r="X11" s="115">
        <f t="shared" si="11"/>
        <v>-3.445141142448108</v>
      </c>
      <c r="Y11" s="115">
        <f t="shared" si="12"/>
        <v>-2.9276280766922582</v>
      </c>
      <c r="Z11" s="115">
        <f t="shared" si="13"/>
        <v>-6.790833826387896</v>
      </c>
    </row>
    <row r="12" spans="1:39">
      <c r="A12" s="68">
        <f t="shared" si="7"/>
        <v>1848</v>
      </c>
      <c r="B12" s="71">
        <f>'GDP(I) and productivity'!Q12</f>
        <v>28.646771723605514</v>
      </c>
      <c r="C12" s="4">
        <f>B12/'GDP(I) and productivity'!$BA12</f>
        <v>0.44434021856978451</v>
      </c>
      <c r="D12" s="71">
        <f>'GDP(I) and productivity'!AA12</f>
        <v>27.40392765911907</v>
      </c>
      <c r="E12" s="4">
        <f>D12/'GDP(I) and productivity'!$BA12</f>
        <v>0.42506245810901316</v>
      </c>
      <c r="F12" s="71">
        <f>'GDP(I) and productivity'!AB12</f>
        <v>30.703692958153596</v>
      </c>
      <c r="G12" s="4">
        <f>F12/'GDP(I) and productivity'!$BA12</f>
        <v>0.47624513406107505</v>
      </c>
      <c r="H12" s="71">
        <f>'GDP(I) and productivity'!AC12</f>
        <v>26.797791891821692</v>
      </c>
      <c r="I12" s="70">
        <v>1.2259286517185499</v>
      </c>
      <c r="J12" s="70">
        <f t="shared" si="0"/>
        <v>32.852180882975254</v>
      </c>
      <c r="K12" s="4">
        <f>J12/'GDP(I) and productivity'!$BA12</f>
        <v>0.50957034094025511</v>
      </c>
      <c r="L12" s="70">
        <f>'GDP(I) and productivity'!AD12</f>
        <v>25.604111252069199</v>
      </c>
      <c r="M12" s="70">
        <f t="shared" si="8"/>
        <v>1.2259286517185499</v>
      </c>
      <c r="N12" s="70">
        <f t="shared" si="1"/>
        <v>31.388813585700944</v>
      </c>
      <c r="O12" s="4">
        <f>N12/'GDP(I) and productivity'!$BA12</f>
        <v>0.48687204351978391</v>
      </c>
      <c r="P12" s="115">
        <f t="shared" si="2"/>
        <v>4.4274641391226197</v>
      </c>
      <c r="Q12" s="115">
        <f t="shared" si="3"/>
        <v>6.2842935822757084</v>
      </c>
      <c r="R12" s="115">
        <f t="shared" si="4"/>
        <v>10.383138902960539</v>
      </c>
      <c r="S12" s="115">
        <f t="shared" si="5"/>
        <v>16.646864732935995</v>
      </c>
      <c r="T12" s="115">
        <f t="shared" si="9"/>
        <v>10.1867679441376</v>
      </c>
      <c r="V12" s="115">
        <f t="shared" ref="V12:V75" si="14">100*C12/C11-100</f>
        <v>9.6308269445672465</v>
      </c>
      <c r="W12" s="115">
        <f t="shared" si="10"/>
        <v>11.580177616117567</v>
      </c>
      <c r="X12" s="115">
        <f t="shared" si="11"/>
        <v>15.883258282960995</v>
      </c>
      <c r="Y12" s="115">
        <f t="shared" si="12"/>
        <v>22.459090111831316</v>
      </c>
      <c r="Z12" s="115">
        <f t="shared" si="13"/>
        <v>15.677102643914026</v>
      </c>
    </row>
    <row r="13" spans="1:39">
      <c r="A13" s="68">
        <f t="shared" si="7"/>
        <v>1849</v>
      </c>
      <c r="B13" s="71">
        <f>'GDP(I) and productivity'!Q13</f>
        <v>28.172895525632317</v>
      </c>
      <c r="C13" s="4">
        <f>B13/'GDP(I) and productivity'!$BA13</f>
        <v>0.43000123468189178</v>
      </c>
      <c r="D13" s="71">
        <f>'GDP(I) and productivity'!AA13</f>
        <v>27.205248722555663</v>
      </c>
      <c r="E13" s="4">
        <f>D13/'GDP(I) and productivity'!$BA13</f>
        <v>0.41523209887615325</v>
      </c>
      <c r="F13" s="71">
        <f>'GDP(I) and productivity'!AB13</f>
        <v>31.189610033917941</v>
      </c>
      <c r="G13" s="4">
        <f>F13/'GDP(I) and productivity'!$BA13</f>
        <v>0.47604516942993291</v>
      </c>
      <c r="H13" s="71">
        <f>'GDP(I) and productivity'!AC13</f>
        <v>27.80505825204667</v>
      </c>
      <c r="I13" s="70">
        <v>1.2224528263074952</v>
      </c>
      <c r="J13" s="70">
        <f t="shared" si="0"/>
        <v>33.990372045858997</v>
      </c>
      <c r="K13" s="4">
        <f>J13/'GDP(I) and productivity'!$BA13</f>
        <v>0.51879303402514521</v>
      </c>
      <c r="L13" s="70">
        <f>'GDP(I) and productivity'!AD13</f>
        <v>26.904971248220871</v>
      </c>
      <c r="M13" s="70">
        <f t="shared" si="8"/>
        <v>1.2224528263074952</v>
      </c>
      <c r="N13" s="70">
        <f t="shared" si="1"/>
        <v>32.890058144109503</v>
      </c>
      <c r="O13" s="4">
        <f>N13/'GDP(I) and productivity'!$BA13</f>
        <v>0.50199900815515741</v>
      </c>
      <c r="P13" s="115">
        <f t="shared" si="2"/>
        <v>-1.6542045384566535</v>
      </c>
      <c r="Q13" s="115">
        <f t="shared" si="3"/>
        <v>-0.72500168236757645</v>
      </c>
      <c r="R13" s="115">
        <f t="shared" si="4"/>
        <v>1.5826014037679528</v>
      </c>
      <c r="S13" s="115">
        <f t="shared" si="5"/>
        <v>3.4645832705541295</v>
      </c>
      <c r="T13" s="115">
        <f t="shared" si="9"/>
        <v>4.7827375007650659</v>
      </c>
      <c r="V13" s="115">
        <f t="shared" si="14"/>
        <v>-3.2270281393942213</v>
      </c>
      <c r="W13" s="115">
        <f t="shared" si="10"/>
        <v>-2.3126858289467691</v>
      </c>
      <c r="X13" s="115">
        <f t="shared" si="11"/>
        <v>-4.1987753121375704E-2</v>
      </c>
      <c r="Y13" s="115">
        <f t="shared" si="12"/>
        <v>1.8098959739047018</v>
      </c>
      <c r="Z13" s="115">
        <f t="shared" si="13"/>
        <v>3.1069692410381293</v>
      </c>
    </row>
    <row r="14" spans="1:39">
      <c r="A14" s="68">
        <f t="shared" si="7"/>
        <v>1850</v>
      </c>
      <c r="B14" s="71">
        <f>'GDP(I) and productivity'!Q14</f>
        <v>31.458863179855189</v>
      </c>
      <c r="C14" s="4">
        <f>B14/'GDP(I) and productivity'!$BA14</f>
        <v>0.47494871839209496</v>
      </c>
      <c r="D14" s="71">
        <f>'GDP(I) and productivity'!AA14</f>
        <v>30.252804466382706</v>
      </c>
      <c r="E14" s="4">
        <f>D14/'GDP(I) and productivity'!$BA14</f>
        <v>0.45674030326296278</v>
      </c>
      <c r="F14" s="71">
        <f>'GDP(I) and productivity'!AB14</f>
        <v>34.380741946847365</v>
      </c>
      <c r="G14" s="4">
        <f>F14/'GDP(I) and productivity'!$BA14</f>
        <v>0.51906164668661314</v>
      </c>
      <c r="H14" s="71">
        <f>'GDP(I) and productivity'!AC14</f>
        <v>27.983331416822715</v>
      </c>
      <c r="I14" s="70">
        <v>1.2189770008964407</v>
      </c>
      <c r="J14" s="70">
        <f t="shared" si="0"/>
        <v>34.111037405569697</v>
      </c>
      <c r="K14" s="4">
        <f>J14/'GDP(I) and productivity'!$BA14</f>
        <v>0.51498979496419028</v>
      </c>
      <c r="L14" s="70">
        <f>'GDP(I) and productivity'!AD14</f>
        <v>29.689533630679119</v>
      </c>
      <c r="M14" s="70">
        <f t="shared" si="8"/>
        <v>1.2189770008964407</v>
      </c>
      <c r="N14" s="70">
        <f t="shared" si="1"/>
        <v>36.190858663139245</v>
      </c>
      <c r="O14" s="4">
        <f>N14/'GDP(I) and productivity'!$BA14</f>
        <v>0.54638979931653575</v>
      </c>
      <c r="P14" s="115">
        <f t="shared" si="2"/>
        <v>11.663578034544685</v>
      </c>
      <c r="Q14" s="115">
        <f t="shared" si="3"/>
        <v>11.202087416684179</v>
      </c>
      <c r="R14" s="115">
        <f t="shared" si="4"/>
        <v>10.231394074690726</v>
      </c>
      <c r="S14" s="115">
        <f t="shared" si="5"/>
        <v>0.35499864358030209</v>
      </c>
      <c r="T14" s="115">
        <f t="shared" si="9"/>
        <v>10.035861002638285</v>
      </c>
      <c r="V14" s="115">
        <f t="shared" si="14"/>
        <v>10.452873174528122</v>
      </c>
      <c r="W14" s="115">
        <f t="shared" si="10"/>
        <v>9.9963862377580028</v>
      </c>
      <c r="X14" s="115">
        <f t="shared" si="11"/>
        <v>9.036217573259421</v>
      </c>
      <c r="Y14" s="115">
        <f t="shared" si="12"/>
        <v>-0.73309370240515648</v>
      </c>
      <c r="Z14" s="115">
        <f t="shared" si="13"/>
        <v>8.8428045554341139</v>
      </c>
    </row>
    <row r="15" spans="1:39">
      <c r="A15" s="68">
        <f t="shared" si="7"/>
        <v>1851</v>
      </c>
      <c r="B15" s="71">
        <f>'GDP(I) and productivity'!Q15</f>
        <v>31.956969404901375</v>
      </c>
      <c r="C15" s="4">
        <f>B15/'GDP(I) and productivity'!$BA15</f>
        <v>0.47621327301811578</v>
      </c>
      <c r="D15" s="71">
        <f>'GDP(I) and productivity'!AA15</f>
        <v>31.486623063046711</v>
      </c>
      <c r="E15" s="4">
        <f>D15/'GDP(I) and productivity'!$BA15</f>
        <v>0.46920431143390645</v>
      </c>
      <c r="F15" s="71">
        <f>'GDP(I) and productivity'!AB15</f>
        <v>36.936650893793328</v>
      </c>
      <c r="G15" s="4">
        <f>F15/'GDP(I) and productivity'!$BA15</f>
        <v>0.55041900856102521</v>
      </c>
      <c r="H15" s="71">
        <f>'GDP(I) and productivity'!AC15</f>
        <v>29.371108142573949</v>
      </c>
      <c r="I15" s="70">
        <v>1.2155011754853862</v>
      </c>
      <c r="J15" s="70">
        <f t="shared" si="0"/>
        <v>35.700616472607031</v>
      </c>
      <c r="K15" s="4">
        <f>J15/'GDP(I) and productivity'!$BA15</f>
        <v>0.53199999048023383</v>
      </c>
      <c r="L15" s="70">
        <f>'GDP(I) and productivity'!AD15</f>
        <v>31.487507318362656</v>
      </c>
      <c r="M15" s="70">
        <f t="shared" si="8"/>
        <v>1.2155011754853862</v>
      </c>
      <c r="N15" s="70">
        <f t="shared" si="1"/>
        <v>38.27310215857451</v>
      </c>
      <c r="O15" s="4">
        <f>N15/'GDP(I) and productivity'!$BA15</f>
        <v>0.57033440864064089</v>
      </c>
      <c r="P15" s="115">
        <f t="shared" si="2"/>
        <v>1.5833573584602618</v>
      </c>
      <c r="Q15" s="115">
        <f t="shared" si="3"/>
        <v>4.0783610591706889</v>
      </c>
      <c r="R15" s="115">
        <f t="shared" si="4"/>
        <v>7.4341296964951908</v>
      </c>
      <c r="S15" s="115">
        <f t="shared" si="5"/>
        <v>4.6600138487074645</v>
      </c>
      <c r="T15" s="115">
        <f t="shared" si="9"/>
        <v>5.753506748255333</v>
      </c>
      <c r="V15" s="115">
        <f t="shared" si="14"/>
        <v>0.26625077130471198</v>
      </c>
      <c r="W15" s="115">
        <f t="shared" si="10"/>
        <v>2.7289048244484917</v>
      </c>
      <c r="X15" s="115">
        <f t="shared" si="11"/>
        <v>6.0411633328293846</v>
      </c>
      <c r="Y15" s="115">
        <f t="shared" si="12"/>
        <v>3.3030160368957127</v>
      </c>
      <c r="Z15" s="115">
        <f t="shared" si="13"/>
        <v>4.3823309575063121</v>
      </c>
    </row>
    <row r="16" spans="1:39">
      <c r="A16" s="68">
        <f t="shared" si="7"/>
        <v>1852</v>
      </c>
      <c r="B16" s="71">
        <f>'GDP(I) and productivity'!Q16</f>
        <v>33.235765622003854</v>
      </c>
      <c r="C16" s="4">
        <f>B16/'GDP(I) and productivity'!$BA16</f>
        <v>0.4979448155954192</v>
      </c>
      <c r="D16" s="71">
        <f>'GDP(I) and productivity'!AA16</f>
        <v>32.127911743574018</v>
      </c>
      <c r="E16" s="4">
        <f>D16/'GDP(I) and productivity'!$BA16</f>
        <v>0.48134672962154917</v>
      </c>
      <c r="F16" s="71">
        <f>'GDP(I) and productivity'!AB16</f>
        <v>36.890389015935121</v>
      </c>
      <c r="G16" s="4">
        <f>F16/'GDP(I) and productivity'!$BA16</f>
        <v>0.5526991062790978</v>
      </c>
      <c r="H16" s="71">
        <f>'GDP(I) and productivity'!AC16</f>
        <v>29.339908813694908</v>
      </c>
      <c r="I16" s="70">
        <v>1.2120253500743314</v>
      </c>
      <c r="J16" s="70">
        <f t="shared" si="0"/>
        <v>35.560713251067533</v>
      </c>
      <c r="K16" s="4">
        <f>J16/'GDP(I) and productivity'!$BA16</f>
        <v>0.53277764091949309</v>
      </c>
      <c r="L16" s="70">
        <f>'GDP(I) and productivity'!AD16</f>
        <v>32.506128308401479</v>
      </c>
      <c r="M16" s="70">
        <f t="shared" si="8"/>
        <v>1.2120253500743314</v>
      </c>
      <c r="N16" s="70">
        <f t="shared" si="1"/>
        <v>39.398251542551435</v>
      </c>
      <c r="O16" s="4">
        <f>N16/'GDP(I) and productivity'!$BA16</f>
        <v>0.59027239878444226</v>
      </c>
      <c r="P16" s="115">
        <f t="shared" si="2"/>
        <v>4.0016191801540089</v>
      </c>
      <c r="Q16" s="115">
        <f t="shared" si="3"/>
        <v>2.0367019964104571</v>
      </c>
      <c r="R16" s="115">
        <f t="shared" si="4"/>
        <v>-0.12524654168356619</v>
      </c>
      <c r="S16" s="115">
        <f t="shared" si="5"/>
        <v>-0.39187900759877436</v>
      </c>
      <c r="T16" s="115">
        <f t="shared" si="9"/>
        <v>2.9397914475684956</v>
      </c>
      <c r="V16" s="115">
        <f t="shared" si="14"/>
        <v>4.5634054757807547</v>
      </c>
      <c r="W16" s="115">
        <f t="shared" si="10"/>
        <v>2.587874384729119</v>
      </c>
      <c r="X16" s="115">
        <f t="shared" si="11"/>
        <v>0.4142476336406844</v>
      </c>
      <c r="Y16" s="115">
        <f t="shared" si="12"/>
        <v>0.14617489721329946</v>
      </c>
      <c r="Z16" s="115">
        <f t="shared" si="13"/>
        <v>3.49584206068198</v>
      </c>
    </row>
    <row r="17" spans="1:26">
      <c r="A17" s="68">
        <f t="shared" si="7"/>
        <v>1853</v>
      </c>
      <c r="B17" s="71">
        <f>'GDP(I) and productivity'!Q17</f>
        <v>30.787917771214804</v>
      </c>
      <c r="C17" s="4">
        <f>B17/'GDP(I) and productivity'!$BA17</f>
        <v>0.45344741294024715</v>
      </c>
      <c r="D17" s="71">
        <f>'GDP(I) and productivity'!AA17</f>
        <v>29.646251301443936</v>
      </c>
      <c r="E17" s="4">
        <f>D17/'GDP(I) and productivity'!$BA17</f>
        <v>0.43663283941159381</v>
      </c>
      <c r="F17" s="71">
        <f>'GDP(I) and productivity'!AB17</f>
        <v>33.855575052785881</v>
      </c>
      <c r="G17" s="4">
        <f>F17/'GDP(I) and productivity'!$BA17</f>
        <v>0.49862816431331508</v>
      </c>
      <c r="H17" s="71">
        <f>'GDP(I) and productivity'!AC17</f>
        <v>24.575710705456963</v>
      </c>
      <c r="I17" s="70">
        <v>1.2085495246632769</v>
      </c>
      <c r="J17" s="70">
        <f t="shared" si="0"/>
        <v>29.700963491342218</v>
      </c>
      <c r="K17" s="4">
        <f>J17/'GDP(I) and productivity'!$BA17</f>
        <v>0.43743864580454406</v>
      </c>
      <c r="L17" s="70">
        <f>'GDP(I) and productivity'!AD17</f>
        <v>30.258502333941106</v>
      </c>
      <c r="M17" s="70">
        <f t="shared" si="8"/>
        <v>1.2085495246632769</v>
      </c>
      <c r="N17" s="70">
        <f t="shared" si="1"/>
        <v>36.56889861270718</v>
      </c>
      <c r="O17" s="4">
        <f>N17/'GDP(I) and productivity'!$BA17</f>
        <v>0.53859025456764376</v>
      </c>
      <c r="P17" s="115">
        <f t="shared" si="2"/>
        <v>-7.3651014350890875</v>
      </c>
      <c r="Q17" s="115">
        <f t="shared" si="3"/>
        <v>-7.7243129336796841</v>
      </c>
      <c r="R17" s="115">
        <f t="shared" si="4"/>
        <v>-8.2265707792843443</v>
      </c>
      <c r="S17" s="115">
        <f t="shared" si="5"/>
        <v>-16.478155874866786</v>
      </c>
      <c r="T17" s="115">
        <f t="shared" si="9"/>
        <v>-7.1814174971406004</v>
      </c>
      <c r="V17" s="115">
        <f t="shared" si="14"/>
        <v>-8.9362116567001806</v>
      </c>
      <c r="W17" s="115">
        <f t="shared" si="10"/>
        <v>-9.2893308416390283</v>
      </c>
      <c r="X17" s="115">
        <f t="shared" si="11"/>
        <v>-9.7830702730462491</v>
      </c>
      <c r="Y17" s="115">
        <f t="shared" si="12"/>
        <v>-17.894706495266661</v>
      </c>
      <c r="Z17" s="115">
        <f t="shared" si="13"/>
        <v>-8.7556430426407132</v>
      </c>
    </row>
    <row r="18" spans="1:26">
      <c r="A18" s="68">
        <f t="shared" si="7"/>
        <v>1854</v>
      </c>
      <c r="B18" s="71">
        <f>'GDP(I) and productivity'!Q18</f>
        <v>31.74563454685233</v>
      </c>
      <c r="C18" s="4">
        <f>B18/'GDP(I) and productivity'!$BA18</f>
        <v>0.46774342000986552</v>
      </c>
      <c r="D18" s="71">
        <f>'GDP(I) and productivity'!AA18</f>
        <v>30.196552428006143</v>
      </c>
      <c r="E18" s="4">
        <f>D18/'GDP(I) and productivity'!$BA18</f>
        <v>0.44491908594037727</v>
      </c>
      <c r="F18" s="71">
        <f>'GDP(I) and productivity'!AB18</f>
        <v>33.801863879958034</v>
      </c>
      <c r="G18" s="4">
        <f>F18/'GDP(I) and productivity'!$BA18</f>
        <v>0.49804011290387573</v>
      </c>
      <c r="H18" s="71">
        <f>'GDP(I) and productivity'!AC18</f>
        <v>24.448024336065465</v>
      </c>
      <c r="I18" s="70">
        <v>1.2050736992522222</v>
      </c>
      <c r="J18" s="70">
        <f t="shared" si="0"/>
        <v>29.461671126070765</v>
      </c>
      <c r="K18" s="4">
        <f>J18/'GDP(I) and productivity'!$BA18</f>
        <v>0.43409126982092788</v>
      </c>
      <c r="L18" s="70">
        <f>'GDP(I) and productivity'!AD18</f>
        <v>28.265890253704779</v>
      </c>
      <c r="M18" s="70">
        <f t="shared" si="8"/>
        <v>1.2050736992522222</v>
      </c>
      <c r="N18" s="70">
        <f t="shared" si="1"/>
        <v>34.062480930689354</v>
      </c>
      <c r="O18" s="4">
        <f>N18/'GDP(I) and productivity'!$BA18</f>
        <v>0.50188007113315736</v>
      </c>
      <c r="P18" s="115">
        <f t="shared" si="2"/>
        <v>3.1106903128503944</v>
      </c>
      <c r="Q18" s="115">
        <f t="shared" si="3"/>
        <v>1.856224994407313</v>
      </c>
      <c r="R18" s="115">
        <f t="shared" si="4"/>
        <v>-0.1586479412743671</v>
      </c>
      <c r="S18" s="115">
        <f t="shared" si="5"/>
        <v>-0.80567206293225979</v>
      </c>
      <c r="T18" s="115">
        <f t="shared" si="9"/>
        <v>-6.8539599963420272</v>
      </c>
      <c r="V18" s="115">
        <f t="shared" si="14"/>
        <v>3.1527375968295956</v>
      </c>
      <c r="W18" s="115">
        <f t="shared" si="10"/>
        <v>1.8977607227046747</v>
      </c>
      <c r="X18" s="115">
        <f t="shared" si="11"/>
        <v>-0.11793385362601327</v>
      </c>
      <c r="Y18" s="115">
        <f t="shared" si="12"/>
        <v>-0.76522182384221082</v>
      </c>
      <c r="Z18" s="115">
        <f t="shared" si="13"/>
        <v>-6.8159761754240691</v>
      </c>
    </row>
    <row r="19" spans="1:26">
      <c r="A19" s="68">
        <f t="shared" si="7"/>
        <v>1855</v>
      </c>
      <c r="B19" s="71">
        <f>'GDP(I) and productivity'!Q19</f>
        <v>32.84082764357138</v>
      </c>
      <c r="C19" s="4">
        <f>B19/'GDP(I) and productivity'!$BA19</f>
        <v>0.48436540005632595</v>
      </c>
      <c r="D19" s="71">
        <f>'GDP(I) and productivity'!AA19</f>
        <v>31.518047549009093</v>
      </c>
      <c r="E19" s="4">
        <f>D19/'GDP(I) and productivity'!$BA19</f>
        <v>0.46485587622084412</v>
      </c>
      <c r="F19" s="71">
        <f>'GDP(I) and productivity'!AB19</f>
        <v>35.742782295696621</v>
      </c>
      <c r="G19" s="4">
        <f>F19/'GDP(I) and productivity'!$BA19</f>
        <v>0.52716597869208115</v>
      </c>
      <c r="H19" s="71">
        <f>'GDP(I) and productivity'!AC19</f>
        <v>26.34736154474696</v>
      </c>
      <c r="I19" s="70">
        <v>1.2015978738411677</v>
      </c>
      <c r="J19" s="70">
        <f t="shared" si="0"/>
        <v>31.65893361349249</v>
      </c>
      <c r="K19" s="4">
        <f>J19/'GDP(I) and productivity'!$BA19</f>
        <v>0.46693378776821703</v>
      </c>
      <c r="L19" s="70">
        <f>'GDP(I) and productivity'!AD19</f>
        <v>28.703944875847942</v>
      </c>
      <c r="M19" s="70">
        <f t="shared" si="8"/>
        <v>1.2015978738411677</v>
      </c>
      <c r="N19" s="70">
        <f t="shared" si="1"/>
        <v>34.490599133672966</v>
      </c>
      <c r="O19" s="4">
        <f>N19/'GDP(I) and productivity'!$BA19</f>
        <v>0.50869768048717556</v>
      </c>
      <c r="P19" s="115">
        <f t="shared" si="2"/>
        <v>3.4499014190524093</v>
      </c>
      <c r="Q19" s="115">
        <f t="shared" si="3"/>
        <v>4.3763112499469088</v>
      </c>
      <c r="R19" s="115">
        <f t="shared" si="4"/>
        <v>5.7420455352150128</v>
      </c>
      <c r="S19" s="115">
        <f t="shared" si="5"/>
        <v>7.4580375227845082</v>
      </c>
      <c r="T19" s="115">
        <f t="shared" si="9"/>
        <v>1.25686148303393</v>
      </c>
      <c r="V19" s="115">
        <f t="shared" si="14"/>
        <v>3.5536534209524149</v>
      </c>
      <c r="W19" s="115">
        <f t="shared" si="10"/>
        <v>4.4809923670342471</v>
      </c>
      <c r="X19" s="115">
        <f t="shared" si="11"/>
        <v>5.8480963748851451</v>
      </c>
      <c r="Y19" s="115">
        <f t="shared" si="12"/>
        <v>7.5658093655828225</v>
      </c>
      <c r="Z19" s="115">
        <f t="shared" si="13"/>
        <v>1.3584140407538428</v>
      </c>
    </row>
    <row r="20" spans="1:26">
      <c r="A20" s="68">
        <f t="shared" si="7"/>
        <v>1856</v>
      </c>
      <c r="B20" s="71">
        <f>'GDP(I) and productivity'!Q20</f>
        <v>34.473236551719104</v>
      </c>
      <c r="C20" s="4">
        <f>B20/'GDP(I) and productivity'!$BA20</f>
        <v>0.50405387032593718</v>
      </c>
      <c r="D20" s="71">
        <f>'GDP(I) and productivity'!AA20</f>
        <v>32.915853475339624</v>
      </c>
      <c r="E20" s="4">
        <f>D20/'GDP(I) and productivity'!$BA20</f>
        <v>0.48128243817301258</v>
      </c>
      <c r="F20" s="71">
        <f>'GDP(I) and productivity'!AB20</f>
        <v>37.184508095960425</v>
      </c>
      <c r="G20" s="4">
        <f>F20/'GDP(I) and productivity'!$BA20</f>
        <v>0.54369699792520132</v>
      </c>
      <c r="H20" s="71">
        <f>'GDP(I) and productivity'!AC20</f>
        <v>27.624126566139047</v>
      </c>
      <c r="I20" s="70">
        <v>1.1981220484301129</v>
      </c>
      <c r="J20" s="70">
        <f t="shared" si="0"/>
        <v>33.097075107515217</v>
      </c>
      <c r="K20" s="4">
        <f>J20/'GDP(I) and productivity'!$BA20</f>
        <v>0.48393218836249213</v>
      </c>
      <c r="L20" s="70">
        <f>'GDP(I) and productivity'!AD20</f>
        <v>30.034333963765913</v>
      </c>
      <c r="M20" s="70">
        <f t="shared" si="8"/>
        <v>1.1981220484301129</v>
      </c>
      <c r="N20" s="70">
        <f t="shared" si="1"/>
        <v>35.984797731901331</v>
      </c>
      <c r="O20" s="4">
        <f>N20/'GDP(I) and productivity'!$BA20</f>
        <v>0.52615531304838725</v>
      </c>
      <c r="P20" s="115">
        <f t="shared" si="2"/>
        <v>4.9706692104858377</v>
      </c>
      <c r="Q20" s="115">
        <f t="shared" si="3"/>
        <v>4.4349381863105748</v>
      </c>
      <c r="R20" s="115">
        <f t="shared" si="4"/>
        <v>4.0336138030233428</v>
      </c>
      <c r="S20" s="115">
        <f t="shared" si="5"/>
        <v>4.5426087674975122</v>
      </c>
      <c r="T20" s="115">
        <f t="shared" si="9"/>
        <v>4.3321909034905275</v>
      </c>
      <c r="V20" s="115">
        <f t="shared" si="14"/>
        <v>4.0647970039399297</v>
      </c>
      <c r="W20" s="115">
        <f t="shared" si="10"/>
        <v>3.5336892126032922</v>
      </c>
      <c r="X20" s="115">
        <f t="shared" si="11"/>
        <v>3.1358281644301513</v>
      </c>
      <c r="Y20" s="115">
        <f t="shared" si="12"/>
        <v>3.6404306219778135</v>
      </c>
      <c r="Z20" s="115">
        <f t="shared" si="13"/>
        <v>3.4318286146877313</v>
      </c>
    </row>
    <row r="21" spans="1:26">
      <c r="A21" s="68">
        <f t="shared" si="7"/>
        <v>1857</v>
      </c>
      <c r="B21" s="71">
        <f>'GDP(I) and productivity'!Q21</f>
        <v>34.695972564501943</v>
      </c>
      <c r="C21" s="4">
        <f>B21/'GDP(I) and productivity'!$BA21</f>
        <v>0.50705824703639435</v>
      </c>
      <c r="D21" s="71">
        <f>'GDP(I) and productivity'!AA21</f>
        <v>33.557916189160558</v>
      </c>
      <c r="E21" s="4">
        <f>D21/'GDP(I) and productivity'!$BA21</f>
        <v>0.49042632038737466</v>
      </c>
      <c r="F21" s="71">
        <f>'GDP(I) and productivity'!AB21</f>
        <v>38.624529794471059</v>
      </c>
      <c r="G21" s="4">
        <f>F21/'GDP(I) and productivity'!$BA21</f>
        <v>0.56447146232260748</v>
      </c>
      <c r="H21" s="71">
        <f>'GDP(I) and productivity'!AC21</f>
        <v>26.071316030862796</v>
      </c>
      <c r="I21" s="70">
        <v>1.1946462230190584</v>
      </c>
      <c r="J21" s="70">
        <f t="shared" si="0"/>
        <v>31.14599922540647</v>
      </c>
      <c r="K21" s="4">
        <f>J21/'GDP(I) and productivity'!$BA21</f>
        <v>0.45517778007437748</v>
      </c>
      <c r="L21" s="70">
        <f>'GDP(I) and productivity'!AD21</f>
        <v>31.970546762356378</v>
      </c>
      <c r="M21" s="70">
        <f t="shared" si="8"/>
        <v>1.1946462230190584</v>
      </c>
      <c r="N21" s="70">
        <f t="shared" si="1"/>
        <v>38.193492937503237</v>
      </c>
      <c r="O21" s="4">
        <f>N21/'GDP(I) and productivity'!$BA21</f>
        <v>0.55817214926268777</v>
      </c>
      <c r="P21" s="115">
        <f t="shared" si="2"/>
        <v>0.64611285467401558</v>
      </c>
      <c r="Q21" s="115">
        <f t="shared" si="3"/>
        <v>1.9506184589804576</v>
      </c>
      <c r="R21" s="115">
        <f t="shared" si="4"/>
        <v>3.8726388279614525</v>
      </c>
      <c r="S21" s="115">
        <f t="shared" si="5"/>
        <v>-5.895009984328567</v>
      </c>
      <c r="T21" s="115">
        <f t="shared" si="9"/>
        <v>6.1378563860700837</v>
      </c>
      <c r="V21" s="115">
        <f t="shared" si="14"/>
        <v>0.59604278179918424</v>
      </c>
      <c r="W21" s="115">
        <f t="shared" si="10"/>
        <v>1.8998994123020623</v>
      </c>
      <c r="X21" s="115">
        <f t="shared" si="11"/>
        <v>3.8209636022791074</v>
      </c>
      <c r="Y21" s="115">
        <f t="shared" si="12"/>
        <v>-5.9418259375166826</v>
      </c>
      <c r="Z21" s="115">
        <f t="shared" si="13"/>
        <v>6.0850542454478926</v>
      </c>
    </row>
    <row r="22" spans="1:26">
      <c r="A22" s="68">
        <f t="shared" si="7"/>
        <v>1858</v>
      </c>
      <c r="B22" s="71">
        <f>'GDP(I) and productivity'!Q22</f>
        <v>35.904246019658501</v>
      </c>
      <c r="C22" s="4">
        <f>B22/'GDP(I) and productivity'!$BA22</f>
        <v>0.52899770915044342</v>
      </c>
      <c r="D22" s="71">
        <f>'GDP(I) and productivity'!AA22</f>
        <v>35.331169408556185</v>
      </c>
      <c r="E22" s="4">
        <f>D22/'GDP(I) and productivity'!$BA22</f>
        <v>0.52055424499094427</v>
      </c>
      <c r="F22" s="71">
        <f>'GDP(I) and productivity'!AB22</f>
        <v>41.796861723962458</v>
      </c>
      <c r="G22" s="4">
        <f>F22/'GDP(I) and productivity'!$BA22</f>
        <v>0.61581697299945959</v>
      </c>
      <c r="H22" s="71">
        <f>'GDP(I) and productivity'!AC22</f>
        <v>29.903211112038353</v>
      </c>
      <c r="I22" s="70">
        <v>1.1911703976080037</v>
      </c>
      <c r="J22" s="70">
        <f t="shared" si="0"/>
        <v>35.6198198700828</v>
      </c>
      <c r="K22" s="4">
        <f>J22/'GDP(I) and productivity'!$BA22</f>
        <v>0.52480709666785164</v>
      </c>
      <c r="L22" s="70">
        <f>'GDP(I) and productivity'!AD22</f>
        <v>34.938916555894536</v>
      </c>
      <c r="M22" s="70">
        <f t="shared" si="8"/>
        <v>1.1911703976080037</v>
      </c>
      <c r="N22" s="70">
        <f t="shared" si="1"/>
        <v>41.618203125877756</v>
      </c>
      <c r="O22" s="4">
        <f>N22/'GDP(I) and productivity'!$BA22</f>
        <v>0.61318469410255438</v>
      </c>
      <c r="P22" s="115">
        <f t="shared" si="2"/>
        <v>3.4824602564758891</v>
      </c>
      <c r="Q22" s="115">
        <f t="shared" si="3"/>
        <v>5.2841577212365678</v>
      </c>
      <c r="R22" s="115">
        <f t="shared" si="4"/>
        <v>8.2132570839619774</v>
      </c>
      <c r="S22" s="115">
        <f t="shared" si="5"/>
        <v>14.364029910547671</v>
      </c>
      <c r="T22" s="115">
        <f t="shared" si="9"/>
        <v>8.9667373287340837</v>
      </c>
      <c r="V22" s="115">
        <f t="shared" si="14"/>
        <v>4.3268129928422923</v>
      </c>
      <c r="W22" s="115">
        <f t="shared" si="10"/>
        <v>6.1432111922077013</v>
      </c>
      <c r="X22" s="115">
        <f t="shared" si="11"/>
        <v>9.0962101902517531</v>
      </c>
      <c r="Y22" s="115">
        <f t="shared" si="12"/>
        <v>15.297169510800046</v>
      </c>
      <c r="Z22" s="115">
        <f t="shared" si="13"/>
        <v>9.8558383668076033</v>
      </c>
    </row>
    <row r="23" spans="1:26">
      <c r="A23" s="68">
        <f t="shared" si="7"/>
        <v>1859</v>
      </c>
      <c r="B23" s="71">
        <f>'GDP(I) and productivity'!Q23</f>
        <v>35.882530206415446</v>
      </c>
      <c r="C23" s="4">
        <f>B23/'GDP(I) and productivity'!$BA23</f>
        <v>0.51292861469354667</v>
      </c>
      <c r="D23" s="71">
        <f>'GDP(I) and productivity'!AA23</f>
        <v>34.707155142550128</v>
      </c>
      <c r="E23" s="4">
        <f>D23/'GDP(I) and productivity'!$BA23</f>
        <v>0.49612702629424293</v>
      </c>
      <c r="F23" s="71">
        <f>'GDP(I) and productivity'!AB23</f>
        <v>39.758500601648088</v>
      </c>
      <c r="G23" s="4">
        <f>F23/'GDP(I) and productivity'!$BA23</f>
        <v>0.56833429857323092</v>
      </c>
      <c r="H23" s="71">
        <f>'GDP(I) and productivity'!AC23</f>
        <v>29.436193965700738</v>
      </c>
      <c r="I23" s="70">
        <v>1.1876945721969492</v>
      </c>
      <c r="J23" s="70">
        <f t="shared" si="0"/>
        <v>34.961207799199357</v>
      </c>
      <c r="K23" s="4">
        <f>J23/'GDP(I) and productivity'!$BA23</f>
        <v>0.49975862296495388</v>
      </c>
      <c r="L23" s="70">
        <f>'GDP(I) and productivity'!AD23</f>
        <v>36.062544690809972</v>
      </c>
      <c r="M23" s="70">
        <f t="shared" si="8"/>
        <v>1.1876945721969492</v>
      </c>
      <c r="N23" s="70">
        <f t="shared" si="1"/>
        <v>42.83128858888491</v>
      </c>
      <c r="O23" s="4">
        <f>N23/'GDP(I) and productivity'!$BA23</f>
        <v>0.61225876199522677</v>
      </c>
      <c r="P23" s="115">
        <f t="shared" si="2"/>
        <v>-6.048257699427495E-2</v>
      </c>
      <c r="Q23" s="115">
        <f t="shared" si="3"/>
        <v>-1.7661862781562547</v>
      </c>
      <c r="R23" s="115">
        <f t="shared" si="4"/>
        <v>-4.876828159435135</v>
      </c>
      <c r="S23" s="115">
        <f t="shared" si="5"/>
        <v>-1.8490044960519754</v>
      </c>
      <c r="T23" s="115">
        <f t="shared" si="9"/>
        <v>2.9147953825350754</v>
      </c>
      <c r="V23" s="115">
        <f t="shared" si="14"/>
        <v>-3.0376491578202263</v>
      </c>
      <c r="W23" s="115">
        <f t="shared" si="10"/>
        <v>-4.6925404857905448</v>
      </c>
      <c r="X23" s="115">
        <f t="shared" si="11"/>
        <v>-7.7105173303286563</v>
      </c>
      <c r="Y23" s="115">
        <f t="shared" si="12"/>
        <v>-4.7728915751973631</v>
      </c>
      <c r="Z23" s="115">
        <f t="shared" si="13"/>
        <v>-0.15100378666214453</v>
      </c>
    </row>
    <row r="24" spans="1:26">
      <c r="A24" s="68">
        <f t="shared" si="7"/>
        <v>1860</v>
      </c>
      <c r="B24" s="71">
        <f>'GDP(I) and productivity'!Q24</f>
        <v>37.230493256122429</v>
      </c>
      <c r="C24" s="4">
        <f>B24/'GDP(I) and productivity'!$BA24</f>
        <v>0.52737768261769036</v>
      </c>
      <c r="D24" s="71">
        <f>'GDP(I) and productivity'!AA24</f>
        <v>35.983503244634505</v>
      </c>
      <c r="E24" s="4">
        <f>D24/'GDP(I) and productivity'!$BA24</f>
        <v>0.50971380967403113</v>
      </c>
      <c r="F24" s="71">
        <f>'GDP(I) and productivity'!AB24</f>
        <v>40.207977976636826</v>
      </c>
      <c r="G24" s="4">
        <f>F24/'GDP(I) and productivity'!$BA24</f>
        <v>0.56955437313672452</v>
      </c>
      <c r="H24" s="71">
        <f>'GDP(I) and productivity'!AC24</f>
        <v>29.570890818155025</v>
      </c>
      <c r="I24" s="70">
        <v>1.1842187467858947</v>
      </c>
      <c r="J24" s="70">
        <f t="shared" si="0"/>
        <v>35.018403266018062</v>
      </c>
      <c r="K24" s="4">
        <f>J24/'GDP(I) and productivity'!$BA24</f>
        <v>0.49604296769201084</v>
      </c>
      <c r="L24" s="70">
        <f>'GDP(I) and productivity'!AD24</f>
        <v>36.15306003115213</v>
      </c>
      <c r="M24" s="70">
        <f t="shared" si="8"/>
        <v>1.1842187467858947</v>
      </c>
      <c r="N24" s="70">
        <f t="shared" si="1"/>
        <v>42.813131442566196</v>
      </c>
      <c r="O24" s="4">
        <f>N24/'GDP(I) and productivity'!$BA24</f>
        <v>0.60645691397263846</v>
      </c>
      <c r="P24" s="115">
        <f t="shared" si="2"/>
        <v>3.7565997769744257</v>
      </c>
      <c r="Q24" s="115">
        <f t="shared" si="3"/>
        <v>3.6774783091328658</v>
      </c>
      <c r="R24" s="115">
        <f t="shared" si="4"/>
        <v>1.1305189284982902</v>
      </c>
      <c r="S24" s="115">
        <f t="shared" si="5"/>
        <v>0.16359694192263419</v>
      </c>
      <c r="T24" s="115">
        <f t="shared" si="9"/>
        <v>-4.2392248556893719E-2</v>
      </c>
      <c r="V24" s="115">
        <f t="shared" si="14"/>
        <v>2.8169744307941187</v>
      </c>
      <c r="W24" s="115">
        <f t="shared" si="10"/>
        <v>2.7385694912194083</v>
      </c>
      <c r="X24" s="115">
        <f t="shared" si="11"/>
        <v>0.21467551167623355</v>
      </c>
      <c r="Y24" s="115">
        <f t="shared" si="12"/>
        <v>-0.74348997740126777</v>
      </c>
      <c r="Z24" s="115">
        <f t="shared" si="13"/>
        <v>-0.94761371869653033</v>
      </c>
    </row>
    <row r="25" spans="1:26">
      <c r="A25" s="68">
        <f t="shared" si="7"/>
        <v>1861</v>
      </c>
      <c r="B25" s="71">
        <f>'GDP(I) and productivity'!Q25</f>
        <v>37.804184958939317</v>
      </c>
      <c r="C25" s="4">
        <f>B25/'GDP(I) and productivity'!$BA25</f>
        <v>0.53818685946596256</v>
      </c>
      <c r="D25" s="71">
        <f>'GDP(I) and productivity'!AA25</f>
        <v>36.717483338853754</v>
      </c>
      <c r="E25" s="4">
        <f>D25/'GDP(I) and productivity'!$BA25</f>
        <v>0.52271638886262461</v>
      </c>
      <c r="F25" s="71">
        <f>'GDP(I) and productivity'!AB25</f>
        <v>41.869353092894563</v>
      </c>
      <c r="G25" s="4">
        <f>F25/'GDP(I) and productivity'!$BA25</f>
        <v>0.59605929008682534</v>
      </c>
      <c r="H25" s="71">
        <f>'GDP(I) and productivity'!AC25</f>
        <v>31.573725000584098</v>
      </c>
      <c r="I25" s="70">
        <v>1.1807429213748399</v>
      </c>
      <c r="J25" s="70">
        <f t="shared" si="0"/>
        <v>37.280452295875484</v>
      </c>
      <c r="K25" s="4">
        <f>J25/'GDP(I) and productivity'!$BA25</f>
        <v>0.53073091146866502</v>
      </c>
      <c r="L25" s="70">
        <f>'GDP(I) and productivity'!AD25</f>
        <v>36.983963459153493</v>
      </c>
      <c r="M25" s="70">
        <f t="shared" si="8"/>
        <v>1.1807429213748399</v>
      </c>
      <c r="N25" s="70">
        <f t="shared" si="1"/>
        <v>43.668553058781228</v>
      </c>
      <c r="O25" s="4">
        <f>N25/'GDP(I) and productivity'!$BA25</f>
        <v>0.62167300931509406</v>
      </c>
      <c r="P25" s="115">
        <f t="shared" si="2"/>
        <v>1.5409188883699443</v>
      </c>
      <c r="Q25" s="115">
        <f t="shared" si="3"/>
        <v>2.0397683050181996</v>
      </c>
      <c r="R25" s="115">
        <f t="shared" si="4"/>
        <v>4.1319539053246928</v>
      </c>
      <c r="S25" s="115">
        <f t="shared" si="5"/>
        <v>6.4596007210086555</v>
      </c>
      <c r="T25" s="115">
        <f t="shared" si="9"/>
        <v>1.9980356198952194</v>
      </c>
      <c r="V25" s="115">
        <f t="shared" si="14"/>
        <v>2.0496083176329734</v>
      </c>
      <c r="W25" s="115">
        <f t="shared" si="10"/>
        <v>2.5509568196531234</v>
      </c>
      <c r="X25" s="115">
        <f t="shared" si="11"/>
        <v>4.6536236398518867</v>
      </c>
      <c r="Y25" s="115">
        <f t="shared" si="12"/>
        <v>6.9929312652188713</v>
      </c>
      <c r="Z25" s="115">
        <f t="shared" si="13"/>
        <v>2.5090150663435509</v>
      </c>
    </row>
    <row r="26" spans="1:26">
      <c r="A26" s="68">
        <f t="shared" si="7"/>
        <v>1862</v>
      </c>
      <c r="B26" s="71">
        <f>'GDP(I) and productivity'!Q26</f>
        <v>38.679539549794896</v>
      </c>
      <c r="C26" s="4">
        <f>B26/'GDP(I) and productivity'!$BA26</f>
        <v>0.55555672473163331</v>
      </c>
      <c r="D26" s="71">
        <f>'GDP(I) and productivity'!AA26</f>
        <v>37.469020767437776</v>
      </c>
      <c r="E26" s="4">
        <f>D26/'GDP(I) and productivity'!$BA26</f>
        <v>0.5381699652774089</v>
      </c>
      <c r="F26" s="71">
        <f>'GDP(I) and productivity'!AB26</f>
        <v>42.309629318726152</v>
      </c>
      <c r="G26" s="4">
        <f>F26/'GDP(I) and productivity'!$BA26</f>
        <v>0.60769593853775927</v>
      </c>
      <c r="H26" s="71">
        <f>'GDP(I) and productivity'!AC26</f>
        <v>30.936121914724261</v>
      </c>
      <c r="I26" s="70">
        <v>1.1772670959637854</v>
      </c>
      <c r="J26" s="70">
        <f t="shared" si="0"/>
        <v>36.420078406929051</v>
      </c>
      <c r="K26" s="4">
        <f>J26/'GDP(I) and productivity'!$BA26</f>
        <v>0.52310393840585612</v>
      </c>
      <c r="L26" s="70">
        <f>'GDP(I) and productivity'!AD26</f>
        <v>39.09127558510081</v>
      </c>
      <c r="M26" s="70">
        <f t="shared" si="8"/>
        <v>1.1772670959637854</v>
      </c>
      <c r="N26" s="70">
        <f t="shared" si="1"/>
        <v>46.02087248559166</v>
      </c>
      <c r="O26" s="4">
        <f>N26/'GDP(I) and productivity'!$BA26</f>
        <v>0.66100076383983275</v>
      </c>
      <c r="P26" s="115">
        <f t="shared" si="2"/>
        <v>2.3154965298321741</v>
      </c>
      <c r="Q26" s="115">
        <f t="shared" si="3"/>
        <v>2.0468108384453529</v>
      </c>
      <c r="R26" s="115">
        <f t="shared" si="4"/>
        <v>1.0515477152340083</v>
      </c>
      <c r="S26" s="115">
        <f t="shared" si="5"/>
        <v>-2.3078418741223885</v>
      </c>
      <c r="T26" s="115">
        <f t="shared" si="9"/>
        <v>5.3867583467765314</v>
      </c>
      <c r="V26" s="115">
        <f t="shared" si="14"/>
        <v>3.2274785160876434</v>
      </c>
      <c r="W26" s="115">
        <f t="shared" si="10"/>
        <v>2.9563979136773639</v>
      </c>
      <c r="X26" s="115">
        <f t="shared" si="11"/>
        <v>1.9522635825773165</v>
      </c>
      <c r="Y26" s="115">
        <f t="shared" si="12"/>
        <v>-1.4370696897422448</v>
      </c>
      <c r="Z26" s="115">
        <f t="shared" si="13"/>
        <v>6.3261158093491474</v>
      </c>
    </row>
    <row r="27" spans="1:26">
      <c r="A27" s="68">
        <f t="shared" si="7"/>
        <v>1863</v>
      </c>
      <c r="B27" s="71">
        <f>'GDP(I) and productivity'!Q27</f>
        <v>39.21657770363236</v>
      </c>
      <c r="C27" s="4">
        <f>B27/'GDP(I) and productivity'!$BA27</f>
        <v>0.5552863004414198</v>
      </c>
      <c r="D27" s="71">
        <f>'GDP(I) and productivity'!AA27</f>
        <v>37.301343804233554</v>
      </c>
      <c r="E27" s="4">
        <f>D27/'GDP(I) and productivity'!$BA27</f>
        <v>0.52816758665373886</v>
      </c>
      <c r="F27" s="71">
        <f>'GDP(I) and productivity'!AB27</f>
        <v>40.294143043444549</v>
      </c>
      <c r="G27" s="4">
        <f>F27/'GDP(I) and productivity'!$BA27</f>
        <v>0.5705440640216618</v>
      </c>
      <c r="H27" s="71">
        <f>'GDP(I) and productivity'!AC27</f>
        <v>31.218759563380207</v>
      </c>
      <c r="I27" s="70">
        <v>1.1737912705527307</v>
      </c>
      <c r="J27" s="70">
        <f t="shared" si="0"/>
        <v>36.644307452980264</v>
      </c>
      <c r="K27" s="4">
        <f>J27/'GDP(I) and productivity'!$BA27</f>
        <v>0.51886429437004788</v>
      </c>
      <c r="L27" s="70">
        <f>'GDP(I) and productivity'!AD27</f>
        <v>41.831936879977178</v>
      </c>
      <c r="M27" s="70">
        <f t="shared" si="8"/>
        <v>1.1737912705527307</v>
      </c>
      <c r="N27" s="70">
        <f t="shared" si="1"/>
        <v>49.101962340030042</v>
      </c>
      <c r="O27" s="4">
        <f>N27/'GDP(I) and productivity'!$BA27</f>
        <v>0.69525819458957472</v>
      </c>
      <c r="P27" s="115">
        <f t="shared" si="2"/>
        <v>1.3884295420479305</v>
      </c>
      <c r="Q27" s="115">
        <f t="shared" si="3"/>
        <v>-0.44750826087758355</v>
      </c>
      <c r="R27" s="115">
        <f t="shared" si="4"/>
        <v>-4.7636585518123411</v>
      </c>
      <c r="S27" s="115">
        <f t="shared" si="5"/>
        <v>0.61567425403607956</v>
      </c>
      <c r="T27" s="115">
        <f t="shared" si="9"/>
        <v>6.6949835759915572</v>
      </c>
      <c r="V27" s="115">
        <f t="shared" si="14"/>
        <v>-4.8676269798406224E-2</v>
      </c>
      <c r="W27" s="115">
        <f t="shared" si="10"/>
        <v>-1.8585910156680967</v>
      </c>
      <c r="X27" s="115">
        <f t="shared" si="11"/>
        <v>-6.113563076543258</v>
      </c>
      <c r="Y27" s="115">
        <f t="shared" si="12"/>
        <v>-0.81047832458085622</v>
      </c>
      <c r="Z27" s="115">
        <f t="shared" si="13"/>
        <v>5.1826612953873763</v>
      </c>
    </row>
    <row r="28" spans="1:26">
      <c r="A28" s="68">
        <f t="shared" si="7"/>
        <v>1864</v>
      </c>
      <c r="B28" s="71">
        <f>'GDP(I) and productivity'!Q28</f>
        <v>38.923200168008883</v>
      </c>
      <c r="C28" s="4">
        <f>B28/'GDP(I) and productivity'!$BA28</f>
        <v>0.54044740064792929</v>
      </c>
      <c r="D28" s="71">
        <f>'GDP(I) and productivity'!AA28</f>
        <v>36.901639875181374</v>
      </c>
      <c r="E28" s="4">
        <f>D28/'GDP(I) and productivity'!$BA28</f>
        <v>0.51237810005610229</v>
      </c>
      <c r="F28" s="71">
        <f>'GDP(I) and productivity'!AB28</f>
        <v>39.761570286932944</v>
      </c>
      <c r="G28" s="4">
        <f>F28/'GDP(I) and productivity'!$BA28</f>
        <v>0.55208814317674648</v>
      </c>
      <c r="H28" s="71">
        <f>'GDP(I) and productivity'!AC28</f>
        <v>31.887807971889146</v>
      </c>
      <c r="I28" s="70">
        <v>1.1703154451416762</v>
      </c>
      <c r="J28" s="70">
        <f t="shared" si="0"/>
        <v>37.318794181213732</v>
      </c>
      <c r="K28" s="4">
        <f>J28/'GDP(I) and productivity'!$BA28</f>
        <v>0.51817027437350527</v>
      </c>
      <c r="L28" s="70">
        <f>'GDP(I) and productivity'!AD28</f>
        <v>43.684307659999625</v>
      </c>
      <c r="M28" s="70">
        <f t="shared" si="8"/>
        <v>1.1703154451416762</v>
      </c>
      <c r="N28" s="70">
        <f t="shared" si="1"/>
        <v>51.124419964818394</v>
      </c>
      <c r="O28" s="4">
        <f>N28/'GDP(I) and productivity'!$BA28</f>
        <v>0.70986095080456535</v>
      </c>
      <c r="P28" s="115">
        <f t="shared" si="2"/>
        <v>-0.74809571054514379</v>
      </c>
      <c r="Q28" s="115">
        <f t="shared" si="3"/>
        <v>-1.0715536983062179</v>
      </c>
      <c r="R28" s="115">
        <f t="shared" si="4"/>
        <v>-1.3217125772780349</v>
      </c>
      <c r="S28" s="115">
        <f t="shared" si="5"/>
        <v>1.8406316700047682</v>
      </c>
      <c r="T28" s="115">
        <f t="shared" si="9"/>
        <v>4.1188936824619589</v>
      </c>
      <c r="V28" s="115">
        <f t="shared" si="14"/>
        <v>-2.6722971162253657</v>
      </c>
      <c r="W28" s="115">
        <f t="shared" si="10"/>
        <v>-2.989484208539281</v>
      </c>
      <c r="X28" s="115">
        <f t="shared" si="11"/>
        <v>-3.2347932453845658</v>
      </c>
      <c r="Y28" s="115">
        <f t="shared" si="12"/>
        <v>-0.13375751696024452</v>
      </c>
      <c r="Z28" s="115">
        <f t="shared" si="13"/>
        <v>2.1003357211216951</v>
      </c>
    </row>
    <row r="29" spans="1:26">
      <c r="A29" s="68">
        <f t="shared" si="7"/>
        <v>1865</v>
      </c>
      <c r="B29" s="71">
        <f>'GDP(I) and productivity'!Q29</f>
        <v>40.193482090108198</v>
      </c>
      <c r="C29" s="4">
        <f>B29/'GDP(I) and productivity'!$BA29</f>
        <v>0.55420621853171825</v>
      </c>
      <c r="D29" s="71">
        <f>'GDP(I) and productivity'!AA29</f>
        <v>38.717559329430465</v>
      </c>
      <c r="E29" s="4">
        <f>D29/'GDP(I) and productivity'!$BA29</f>
        <v>0.53385551663914932</v>
      </c>
      <c r="F29" s="71">
        <f>'GDP(I) and productivity'!AB29</f>
        <v>43.06160457370499</v>
      </c>
      <c r="G29" s="4">
        <f>F29/'GDP(I) and productivity'!$BA29</f>
        <v>0.59375321056282593</v>
      </c>
      <c r="H29" s="71">
        <f>'GDP(I) and productivity'!AC29</f>
        <v>33.692495891514064</v>
      </c>
      <c r="I29" s="70">
        <v>1.1668396197306214</v>
      </c>
      <c r="J29" s="70">
        <f t="shared" si="0"/>
        <v>39.313739093829795</v>
      </c>
      <c r="K29" s="4">
        <f>J29/'GDP(I) and productivity'!$BA29</f>
        <v>0.54207591745070771</v>
      </c>
      <c r="L29" s="70">
        <f>'GDP(I) and productivity'!AD29</f>
        <v>44.388917621470277</v>
      </c>
      <c r="M29" s="70">
        <f t="shared" si="8"/>
        <v>1.1668396197306214</v>
      </c>
      <c r="N29" s="70">
        <f t="shared" si="1"/>
        <v>51.79474775769026</v>
      </c>
      <c r="O29" s="4">
        <f>N29/'GDP(I) and productivity'!$BA29</f>
        <v>0.71416980569738053</v>
      </c>
      <c r="P29" s="115">
        <f t="shared" si="2"/>
        <v>3.2635598219474247</v>
      </c>
      <c r="Q29" s="115">
        <f t="shared" si="3"/>
        <v>4.9209722396928157</v>
      </c>
      <c r="R29" s="115">
        <f t="shared" si="4"/>
        <v>8.2995572432323002</v>
      </c>
      <c r="S29" s="115">
        <f t="shared" si="5"/>
        <v>5.345684276209326</v>
      </c>
      <c r="T29" s="115">
        <f t="shared" si="9"/>
        <v>1.3111694828677827</v>
      </c>
      <c r="V29" s="115">
        <f t="shared" si="14"/>
        <v>2.5458199756893691</v>
      </c>
      <c r="W29" s="115">
        <f t="shared" si="10"/>
        <v>4.19171244452005</v>
      </c>
      <c r="X29" s="115">
        <f t="shared" si="11"/>
        <v>7.546814381184916</v>
      </c>
      <c r="Y29" s="115">
        <f t="shared" si="12"/>
        <v>4.613472493401062</v>
      </c>
      <c r="Z29" s="115">
        <f t="shared" si="13"/>
        <v>0.60699984805918916</v>
      </c>
    </row>
    <row r="30" spans="1:26">
      <c r="A30" s="68">
        <f t="shared" si="7"/>
        <v>1866</v>
      </c>
      <c r="B30" s="71">
        <f>'GDP(I) and productivity'!Q30</f>
        <v>39.697729777967133</v>
      </c>
      <c r="C30" s="4">
        <f>B30/'GDP(I) and productivity'!$BA30</f>
        <v>0.54951884023066988</v>
      </c>
      <c r="D30" s="71">
        <f>'GDP(I) and productivity'!AA30</f>
        <v>38.751958873759023</v>
      </c>
      <c r="E30" s="4">
        <f>D30/'GDP(I) and productivity'!$BA30</f>
        <v>0.53642693464032032</v>
      </c>
      <c r="F30" s="71">
        <f>'GDP(I) and productivity'!AB30</f>
        <v>44.134354358767112</v>
      </c>
      <c r="G30" s="4">
        <f>F30/'GDP(I) and productivity'!$BA30</f>
        <v>0.61093315303435114</v>
      </c>
      <c r="H30" s="71">
        <f>'GDP(I) and productivity'!AC30</f>
        <v>34.404040292679554</v>
      </c>
      <c r="I30" s="70">
        <v>1.1633637943195669</v>
      </c>
      <c r="J30" s="70">
        <f t="shared" si="0"/>
        <v>40.02441485481495</v>
      </c>
      <c r="K30" s="4">
        <f>J30/'GDP(I) and productivity'!$BA30</f>
        <v>0.55404100322472893</v>
      </c>
      <c r="L30" s="70">
        <f>'GDP(I) and productivity'!AD30</f>
        <v>42.7198683666455</v>
      </c>
      <c r="M30" s="70">
        <f t="shared" si="8"/>
        <v>1.1633637943195669</v>
      </c>
      <c r="N30" s="70">
        <f t="shared" si="1"/>
        <v>49.698748155853146</v>
      </c>
      <c r="O30" s="4">
        <f>N30/'GDP(I) and productivity'!$BA30</f>
        <v>0.68795869688946965</v>
      </c>
      <c r="P30" s="115">
        <f t="shared" si="2"/>
        <v>-1.2334146890524664</v>
      </c>
      <c r="Q30" s="115">
        <f t="shared" si="3"/>
        <v>8.884739876258152E-2</v>
      </c>
      <c r="R30" s="115">
        <f t="shared" si="4"/>
        <v>2.4911978912118542</v>
      </c>
      <c r="S30" s="115">
        <f t="shared" si="5"/>
        <v>1.8077033051702074</v>
      </c>
      <c r="T30" s="115">
        <f t="shared" si="9"/>
        <v>-4.0467415955817785</v>
      </c>
      <c r="V30" s="115">
        <f t="shared" si="14"/>
        <v>-0.84578233594470476</v>
      </c>
      <c r="W30" s="115">
        <f t="shared" si="10"/>
        <v>0.48166927586684949</v>
      </c>
      <c r="X30" s="115">
        <f t="shared" si="11"/>
        <v>2.8934483495660004</v>
      </c>
      <c r="Y30" s="115">
        <f t="shared" si="12"/>
        <v>2.2072712306222684</v>
      </c>
      <c r="Z30" s="115">
        <f t="shared" si="13"/>
        <v>-3.670150795904334</v>
      </c>
    </row>
    <row r="31" spans="1:26">
      <c r="A31" s="68">
        <f t="shared" si="7"/>
        <v>1867</v>
      </c>
      <c r="B31" s="71">
        <f>'GDP(I) and productivity'!Q31</f>
        <v>39.365066745547985</v>
      </c>
      <c r="C31" s="4">
        <f>B31/'GDP(I) and productivity'!$BA31</f>
        <v>0.55415071315857112</v>
      </c>
      <c r="D31" s="71">
        <f>'GDP(I) and productivity'!AA31</f>
        <v>38.669504331113444</v>
      </c>
      <c r="E31" s="4">
        <f>D31/'GDP(I) and productivity'!$BA31</f>
        <v>0.54435912788077423</v>
      </c>
      <c r="F31" s="71">
        <f>'GDP(I) and productivity'!AB31</f>
        <v>44.32511427146013</v>
      </c>
      <c r="G31" s="4">
        <f>F31/'GDP(I) and productivity'!$BA31</f>
        <v>0.62397439443292013</v>
      </c>
      <c r="H31" s="71">
        <f>'GDP(I) and productivity'!AC31</f>
        <v>34.530675983688475</v>
      </c>
      <c r="I31" s="70">
        <v>1.1598879689085124</v>
      </c>
      <c r="J31" s="70">
        <f t="shared" si="0"/>
        <v>40.051715631758377</v>
      </c>
      <c r="K31" s="4">
        <f>J31/'GDP(I) and productivity'!$BA31</f>
        <v>0.56381682073670847</v>
      </c>
      <c r="L31" s="70">
        <f>'GDP(I) and productivity'!AD31</f>
        <v>39.530672944179372</v>
      </c>
      <c r="M31" s="70">
        <f t="shared" si="8"/>
        <v>1.1598879689085124</v>
      </c>
      <c r="N31" s="70">
        <f t="shared" si="1"/>
        <v>45.851151950810895</v>
      </c>
      <c r="O31" s="4">
        <f>N31/'GDP(I) and productivity'!$BA31</f>
        <v>0.64545676289390386</v>
      </c>
      <c r="P31" s="115">
        <f t="shared" si="2"/>
        <v>-0.83799006713925905</v>
      </c>
      <c r="Q31" s="115">
        <f t="shared" si="3"/>
        <v>-0.21277516038398403</v>
      </c>
      <c r="R31" s="115">
        <f t="shared" si="4"/>
        <v>0.43222545217800246</v>
      </c>
      <c r="S31" s="115">
        <f t="shared" si="5"/>
        <v>6.8210308738940739E-2</v>
      </c>
      <c r="T31" s="115">
        <f t="shared" si="9"/>
        <v>-7.7418372651487317</v>
      </c>
      <c r="V31" s="115">
        <f t="shared" si="14"/>
        <v>0.84289610997812758</v>
      </c>
      <c r="W31" s="115">
        <f t="shared" si="10"/>
        <v>1.4787089775371811</v>
      </c>
      <c r="X31" s="115">
        <f t="shared" si="11"/>
        <v>2.1346429365956681</v>
      </c>
      <c r="Y31" s="115">
        <f t="shared" si="12"/>
        <v>1.7644574056939035</v>
      </c>
      <c r="Z31" s="115">
        <f t="shared" si="13"/>
        <v>-6.177977571580044</v>
      </c>
    </row>
    <row r="32" spans="1:26">
      <c r="A32" s="68">
        <f t="shared" si="7"/>
        <v>1868</v>
      </c>
      <c r="B32" s="71">
        <f>'GDP(I) and productivity'!Q32</f>
        <v>41.178089818289706</v>
      </c>
      <c r="C32" s="4">
        <f>B32/'GDP(I) and productivity'!$BA32</f>
        <v>0.58054181039830777</v>
      </c>
      <c r="D32" s="71">
        <f>'GDP(I) and productivity'!AA32</f>
        <v>40.254155093604396</v>
      </c>
      <c r="E32" s="4">
        <f>D32/'GDP(I) and productivity'!$BA32</f>
        <v>0.56751588471487724</v>
      </c>
      <c r="F32" s="71">
        <f>'GDP(I) and productivity'!AB32</f>
        <v>45.689540681520306</v>
      </c>
      <c r="G32" s="4">
        <f>F32/'GDP(I) and productivity'!$BA32</f>
        <v>0.64414567991290594</v>
      </c>
      <c r="H32" s="71">
        <f>'GDP(I) and productivity'!AC32</f>
        <v>35.224284844462694</v>
      </c>
      <c r="I32" s="70">
        <v>1.1564121434974577</v>
      </c>
      <c r="J32" s="70">
        <f t="shared" si="0"/>
        <v>40.73379074015012</v>
      </c>
      <c r="K32" s="4">
        <f>J32/'GDP(I) and productivity'!$BA32</f>
        <v>0.57427794064816484</v>
      </c>
      <c r="L32" s="70">
        <f>'GDP(I) and productivity'!AD32</f>
        <v>40.687662519468553</v>
      </c>
      <c r="M32" s="70">
        <f t="shared" si="8"/>
        <v>1.1564121434974577</v>
      </c>
      <c r="N32" s="70">
        <f t="shared" si="1"/>
        <v>47.0517070280398</v>
      </c>
      <c r="O32" s="4">
        <f>N32/'GDP(I) and productivity'!$BA32</f>
        <v>0.66334993441722334</v>
      </c>
      <c r="P32" s="115">
        <f t="shared" si="2"/>
        <v>4.6056649273858312</v>
      </c>
      <c r="Q32" s="115">
        <f t="shared" si="3"/>
        <v>4.0979339919181257</v>
      </c>
      <c r="R32" s="115">
        <f t="shared" si="4"/>
        <v>3.0782242358226597</v>
      </c>
      <c r="S32" s="115">
        <f t="shared" si="5"/>
        <v>1.7029859960628073</v>
      </c>
      <c r="T32" s="115">
        <f t="shared" si="9"/>
        <v>2.6183749505723597</v>
      </c>
      <c r="V32" s="115">
        <f t="shared" si="14"/>
        <v>4.7624403637977082</v>
      </c>
      <c r="W32" s="115">
        <f t="shared" si="10"/>
        <v>4.2539484777730792</v>
      </c>
      <c r="X32" s="115">
        <f t="shared" si="11"/>
        <v>3.2327104541393652</v>
      </c>
      <c r="Y32" s="115">
        <f t="shared" si="12"/>
        <v>1.8554111063567404</v>
      </c>
      <c r="Z32" s="115">
        <f t="shared" si="13"/>
        <v>2.77217197990079</v>
      </c>
    </row>
    <row r="33" spans="1:26">
      <c r="A33" s="68">
        <f t="shared" si="7"/>
        <v>1869</v>
      </c>
      <c r="B33" s="71">
        <f>'GDP(I) and productivity'!Q33</f>
        <v>42.579816688040367</v>
      </c>
      <c r="C33" s="4">
        <f>B33/'GDP(I) and productivity'!$BA33</f>
        <v>0.59472112377551611</v>
      </c>
      <c r="D33" s="71">
        <f>'GDP(I) and productivity'!AA33</f>
        <v>41.072694593439287</v>
      </c>
      <c r="E33" s="4">
        <f>D33/'GDP(I) and productivity'!$BA33</f>
        <v>0.57367083714946265</v>
      </c>
      <c r="F33" s="71">
        <f>'GDP(I) and productivity'!AB33</f>
        <v>45.275166725363086</v>
      </c>
      <c r="G33" s="4">
        <f>F33/'GDP(I) and productivity'!$BA33</f>
        <v>0.63236763632180393</v>
      </c>
      <c r="H33" s="71">
        <f>'GDP(I) and productivity'!AC33</f>
        <v>36.425403415741386</v>
      </c>
      <c r="I33" s="70">
        <v>1.1529363180864032</v>
      </c>
      <c r="J33" s="70">
        <f t="shared" si="0"/>
        <v>41.996170498956765</v>
      </c>
      <c r="K33" s="4">
        <f>J33/'GDP(I) and productivity'!$BA33</f>
        <v>0.58656921649977178</v>
      </c>
      <c r="L33" s="70">
        <f>'GDP(I) and productivity'!AD33</f>
        <v>43.672926574572692</v>
      </c>
      <c r="M33" s="70">
        <f t="shared" si="8"/>
        <v>1.1529363180864032</v>
      </c>
      <c r="N33" s="70">
        <f t="shared" si="1"/>
        <v>50.352103164945675</v>
      </c>
      <c r="O33" s="4">
        <f>N33/'GDP(I) and productivity'!$BA33</f>
        <v>0.70327825970016833</v>
      </c>
      <c r="P33" s="115">
        <f t="shared" si="2"/>
        <v>3.404059964743837</v>
      </c>
      <c r="Q33" s="115">
        <f t="shared" si="3"/>
        <v>2.0334285937228458</v>
      </c>
      <c r="R33" s="115">
        <f t="shared" si="4"/>
        <v>-0.9069339502570557</v>
      </c>
      <c r="S33" s="115">
        <f t="shared" si="5"/>
        <v>3.0990971767386952</v>
      </c>
      <c r="T33" s="115">
        <f t="shared" si="9"/>
        <v>7.0144025485388823</v>
      </c>
      <c r="V33" s="115">
        <f t="shared" si="14"/>
        <v>2.4424275949186125</v>
      </c>
      <c r="W33" s="115">
        <f t="shared" si="10"/>
        <v>1.0845427591295902</v>
      </c>
      <c r="X33" s="115">
        <f t="shared" si="11"/>
        <v>-1.8284751351114465</v>
      </c>
      <c r="Y33" s="115">
        <f t="shared" si="12"/>
        <v>2.140300885967207</v>
      </c>
      <c r="Z33" s="115">
        <f t="shared" si="13"/>
        <v>6.019194879098535</v>
      </c>
    </row>
    <row r="34" spans="1:26">
      <c r="A34" s="68">
        <f t="shared" si="7"/>
        <v>1870</v>
      </c>
      <c r="B34" s="71">
        <f>'GDP(I) and productivity'!Q34</f>
        <v>46.996902011594543</v>
      </c>
      <c r="C34" s="4">
        <f>B34/'GDP(I) and productivity'!$BA34</f>
        <v>0.63924894457338521</v>
      </c>
      <c r="D34" s="71">
        <f>'GDP(I) and productivity'!AA34</f>
        <v>44.718692153018914</v>
      </c>
      <c r="E34" s="4">
        <f>D34/'GDP(I) and productivity'!$BA34</f>
        <v>0.60826087546083263</v>
      </c>
      <c r="F34" s="71">
        <f>'GDP(I) and productivity'!AB34</f>
        <v>47.272087715263204</v>
      </c>
      <c r="G34" s="4">
        <f>F34/'GDP(I) and productivity'!$BA34</f>
        <v>0.64299200343689233</v>
      </c>
      <c r="H34" s="71">
        <f>'GDP(I) and productivity'!AC34</f>
        <v>39.835103848525492</v>
      </c>
      <c r="I34" s="70">
        <v>1.1494604926753484</v>
      </c>
      <c r="J34" s="70">
        <f t="shared" si="0"/>
        <v>45.788878095499783</v>
      </c>
      <c r="K34" s="4">
        <f>J34/'GDP(I) and productivity'!$BA34</f>
        <v>0.62281747823561528</v>
      </c>
      <c r="L34" s="70">
        <f>'GDP(I) and productivity'!AD34</f>
        <v>47.078576582910173</v>
      </c>
      <c r="M34" s="70">
        <f t="shared" si="8"/>
        <v>1.1494604926753484</v>
      </c>
      <c r="N34" s="70">
        <f t="shared" si="1"/>
        <v>54.114963833446048</v>
      </c>
      <c r="O34" s="4">
        <f>N34/'GDP(I) and productivity'!$BA34</f>
        <v>0.73606837973326245</v>
      </c>
      <c r="P34" s="115">
        <f t="shared" si="2"/>
        <v>10.373659792656696</v>
      </c>
      <c r="Q34" s="115">
        <f t="shared" si="3"/>
        <v>8.8769378188350316</v>
      </c>
      <c r="R34" s="115">
        <f t="shared" si="4"/>
        <v>4.4106319961522047</v>
      </c>
      <c r="S34" s="115">
        <f t="shared" si="5"/>
        <v>9.0310796234081323</v>
      </c>
      <c r="T34" s="115">
        <f t="shared" si="9"/>
        <v>7.4730953266715119</v>
      </c>
      <c r="V34" s="115">
        <f t="shared" si="14"/>
        <v>7.4871765971905546</v>
      </c>
      <c r="W34" s="115">
        <f t="shared" si="10"/>
        <v>6.0295967777002346</v>
      </c>
      <c r="X34" s="115">
        <f t="shared" si="11"/>
        <v>1.6800934306008344</v>
      </c>
      <c r="Y34" s="115">
        <f t="shared" si="12"/>
        <v>6.179707478027467</v>
      </c>
      <c r="Z34" s="115">
        <f t="shared" si="13"/>
        <v>4.6624674630314473</v>
      </c>
    </row>
    <row r="35" spans="1:26">
      <c r="A35" s="68">
        <f t="shared" si="7"/>
        <v>1871</v>
      </c>
      <c r="B35" s="71">
        <f>'GDP(I) and productivity'!Q35</f>
        <v>48.719136989472084</v>
      </c>
      <c r="C35" s="4">
        <f>B35/'GDP(I) and productivity'!$BA35</f>
        <v>0.6563347671730243</v>
      </c>
      <c r="D35" s="71">
        <f>'GDP(I) and productivity'!AA35</f>
        <v>46.682920605387785</v>
      </c>
      <c r="E35" s="4">
        <f>D35/'GDP(I) and productivity'!$BA35</f>
        <v>0.62890325485681342</v>
      </c>
      <c r="F35" s="71">
        <f>'GDP(I) and productivity'!AB35</f>
        <v>49.623260664445866</v>
      </c>
      <c r="G35" s="4">
        <f>F35/'GDP(I) and productivity'!$BA35</f>
        <v>0.66851494601810046</v>
      </c>
      <c r="H35" s="71">
        <f>'GDP(I) and productivity'!AC35</f>
        <v>41.078848666418338</v>
      </c>
      <c r="I35" s="70">
        <v>1.1459846672642939</v>
      </c>
      <c r="J35" s="70">
        <f t="shared" si="0"/>
        <v>47.075730720585703</v>
      </c>
      <c r="K35" s="4">
        <f>J35/'GDP(I) and productivity'!$BA35</f>
        <v>0.63419511656522887</v>
      </c>
      <c r="L35" s="70">
        <f>'GDP(I) and productivity'!AD35</f>
        <v>49.559643307197007</v>
      </c>
      <c r="M35" s="70">
        <f t="shared" si="8"/>
        <v>1.1459846672642939</v>
      </c>
      <c r="N35" s="70">
        <f t="shared" si="1"/>
        <v>56.794591345135252</v>
      </c>
      <c r="O35" s="4">
        <f>N35/'GDP(I) and productivity'!$BA35</f>
        <v>0.76512572247023969</v>
      </c>
      <c r="P35" s="115">
        <f t="shared" si="2"/>
        <v>3.6645712890876325</v>
      </c>
      <c r="Q35" s="115">
        <f t="shared" si="3"/>
        <v>4.3924103273138115</v>
      </c>
      <c r="R35" s="115">
        <f t="shared" si="4"/>
        <v>4.9737023745272637</v>
      </c>
      <c r="S35" s="115">
        <f t="shared" si="5"/>
        <v>2.8104043571497783</v>
      </c>
      <c r="T35" s="115">
        <f t="shared" si="9"/>
        <v>4.9517311328831397</v>
      </c>
      <c r="V35" s="115">
        <f t="shared" si="14"/>
        <v>2.6727963721616561</v>
      </c>
      <c r="W35" s="115">
        <f t="shared" si="10"/>
        <v>3.3936720622285037</v>
      </c>
      <c r="X35" s="115">
        <f t="shared" si="11"/>
        <v>3.9694027989125829</v>
      </c>
      <c r="Y35" s="115">
        <f t="shared" si="12"/>
        <v>1.8268013867955943</v>
      </c>
      <c r="Z35" s="115">
        <f t="shared" si="13"/>
        <v>3.9476417595206357</v>
      </c>
    </row>
    <row r="36" spans="1:26">
      <c r="A36" s="68">
        <f t="shared" si="7"/>
        <v>1872</v>
      </c>
      <c r="B36" s="71">
        <f>'GDP(I) and productivity'!Q36</f>
        <v>47.74773642183812</v>
      </c>
      <c r="C36" s="4">
        <f>B36/'GDP(I) and productivity'!$BA36</f>
        <v>0.64631426539342141</v>
      </c>
      <c r="D36" s="71">
        <f>'GDP(I) and productivity'!AA36</f>
        <v>46.108494444593802</v>
      </c>
      <c r="E36" s="4">
        <f>D36/'GDP(I) and productivity'!$BA36</f>
        <v>0.62412545491317928</v>
      </c>
      <c r="F36" s="71">
        <f>'GDP(I) and productivity'!AB36</f>
        <v>48.616599493534487</v>
      </c>
      <c r="G36" s="4">
        <f>F36/'GDP(I) and productivity'!$BA36</f>
        <v>0.65807521240355171</v>
      </c>
      <c r="H36" s="71">
        <f>'GDP(I) and productivity'!AC36</f>
        <v>38.972564005164294</v>
      </c>
      <c r="I36" s="70">
        <v>1.1425088418532392</v>
      </c>
      <c r="J36" s="70">
        <f t="shared" si="0"/>
        <v>44.526498965591493</v>
      </c>
      <c r="K36" s="4">
        <f>J36/'GDP(I) and productivity'!$BA36</f>
        <v>0.60271153411840306</v>
      </c>
      <c r="L36" s="70">
        <f>'GDP(I) and productivity'!AD36</f>
        <v>49.343972418223053</v>
      </c>
      <c r="M36" s="70">
        <f t="shared" si="8"/>
        <v>1.1425088418532392</v>
      </c>
      <c r="N36" s="70">
        <f t="shared" si="1"/>
        <v>56.375924779982199</v>
      </c>
      <c r="O36" s="4">
        <f>N36/'GDP(I) and productivity'!$BA36</f>
        <v>0.76310558657989458</v>
      </c>
      <c r="P36" s="115">
        <f t="shared" si="2"/>
        <v>-1.9938788485598167</v>
      </c>
      <c r="Q36" s="115">
        <f t="shared" si="3"/>
        <v>-1.2304846255221094</v>
      </c>
      <c r="R36" s="115">
        <f t="shared" si="4"/>
        <v>-2.0286074664026188</v>
      </c>
      <c r="S36" s="115">
        <f t="shared" si="5"/>
        <v>-5.4151719282383084</v>
      </c>
      <c r="T36" s="115">
        <f t="shared" si="9"/>
        <v>-0.73715921751924895</v>
      </c>
      <c r="V36" s="115">
        <f t="shared" si="14"/>
        <v>-1.5267363974581656</v>
      </c>
      <c r="W36" s="115">
        <f t="shared" si="10"/>
        <v>-0.75970348487415151</v>
      </c>
      <c r="X36" s="115">
        <f t="shared" si="11"/>
        <v>-1.5616305479378241</v>
      </c>
      <c r="Y36" s="115">
        <f t="shared" si="12"/>
        <v>-4.9643369405522151</v>
      </c>
      <c r="Z36" s="115">
        <f t="shared" si="13"/>
        <v>-0.26402666006613629</v>
      </c>
    </row>
    <row r="37" spans="1:26">
      <c r="A37" s="68">
        <f t="shared" si="7"/>
        <v>1873</v>
      </c>
      <c r="B37" s="71">
        <f>'GDP(I) and productivity'!Q37</f>
        <v>47.988631163814304</v>
      </c>
      <c r="C37" s="4">
        <f>B37/'GDP(I) and productivity'!$BA37</f>
        <v>0.66053993375277487</v>
      </c>
      <c r="D37" s="71">
        <f>'GDP(I) and productivity'!AA37</f>
        <v>46.558801669052144</v>
      </c>
      <c r="E37" s="4">
        <f>D37/'GDP(I) and productivity'!$BA37</f>
        <v>0.64085903315521564</v>
      </c>
      <c r="F37" s="71">
        <f>'GDP(I) and productivity'!AB37</f>
        <v>49.227116945562827</v>
      </c>
      <c r="G37" s="4">
        <f>F37/'GDP(I) and productivity'!$BA37</f>
        <v>0.67758708213751118</v>
      </c>
      <c r="H37" s="71">
        <f>'GDP(I) and productivity'!AC37</f>
        <v>40.544910884005319</v>
      </c>
      <c r="I37" s="70">
        <v>1.1390330164421847</v>
      </c>
      <c r="J37" s="70">
        <f t="shared" si="0"/>
        <v>46.18199214558814</v>
      </c>
      <c r="K37" s="4">
        <f>J37/'GDP(I) and productivity'!$BA37</f>
        <v>0.63567243517085792</v>
      </c>
      <c r="L37" s="70">
        <f>'GDP(I) and productivity'!AD37</f>
        <v>50.233192938604319</v>
      </c>
      <c r="M37" s="70">
        <f t="shared" si="8"/>
        <v>1.1390330164421847</v>
      </c>
      <c r="N37" s="70">
        <f t="shared" si="1"/>
        <v>57.217265278380729</v>
      </c>
      <c r="O37" s="4">
        <f>N37/'GDP(I) and productivity'!$BA37</f>
        <v>0.78756754881133662</v>
      </c>
      <c r="P37" s="115">
        <f t="shared" si="2"/>
        <v>0.50451552267932698</v>
      </c>
      <c r="Q37" s="115">
        <f t="shared" si="3"/>
        <v>0.97662530490873678</v>
      </c>
      <c r="R37" s="115">
        <f t="shared" si="4"/>
        <v>1.255779833201899</v>
      </c>
      <c r="S37" s="115">
        <f t="shared" si="5"/>
        <v>3.7179953925323304</v>
      </c>
      <c r="T37" s="115">
        <f t="shared" si="9"/>
        <v>1.4923755161126309</v>
      </c>
      <c r="V37" s="115">
        <f t="shared" si="14"/>
        <v>2.2010450830284611</v>
      </c>
      <c r="W37" s="115">
        <f t="shared" si="10"/>
        <v>2.6811241410373299</v>
      </c>
      <c r="X37" s="115">
        <f t="shared" si="11"/>
        <v>2.9649908348157368</v>
      </c>
      <c r="Y37" s="115">
        <f t="shared" si="12"/>
        <v>5.4687689195574052</v>
      </c>
      <c r="Z37" s="115">
        <f t="shared" si="13"/>
        <v>3.205580284253486</v>
      </c>
    </row>
    <row r="38" spans="1:26">
      <c r="A38" s="68">
        <f t="shared" si="7"/>
        <v>1874</v>
      </c>
      <c r="B38" s="71">
        <f>'GDP(I) and productivity'!Q38</f>
        <v>48.416463856566125</v>
      </c>
      <c r="C38" s="4">
        <f>B38/'GDP(I) and productivity'!$BA38</f>
        <v>0.67232416437725684</v>
      </c>
      <c r="D38" s="71">
        <f>'GDP(I) and productivity'!AA38</f>
        <v>48.098827674554542</v>
      </c>
      <c r="E38" s="4">
        <f>D38/'GDP(I) and productivity'!$BA38</f>
        <v>0.66791338210122009</v>
      </c>
      <c r="F38" s="71">
        <f>'GDP(I) and productivity'!AB38</f>
        <v>51.047129301621212</v>
      </c>
      <c r="G38" s="4">
        <f>F38/'GDP(I) and productivity'!$BA38</f>
        <v>0.70885429909222586</v>
      </c>
      <c r="H38" s="71">
        <f>'GDP(I) and productivity'!AC38</f>
        <v>43.468645018257838</v>
      </c>
      <c r="I38" s="70">
        <v>1.13555719103113</v>
      </c>
      <c r="J38" s="70">
        <f t="shared" si="0"/>
        <v>49.361132434862192</v>
      </c>
      <c r="K38" s="4">
        <f>J38/'GDP(I) and productivity'!$BA38</f>
        <v>0.68544208877582324</v>
      </c>
      <c r="L38" s="70">
        <f>'GDP(I) and productivity'!AD38</f>
        <v>51.279177972748727</v>
      </c>
      <c r="M38" s="70">
        <f t="shared" si="8"/>
        <v>1.13555719103113</v>
      </c>
      <c r="N38" s="70">
        <f t="shared" si="1"/>
        <v>58.230439297119936</v>
      </c>
      <c r="O38" s="4">
        <f>N38/'GDP(I) and productivity'!$BA38</f>
        <v>0.80860369228405249</v>
      </c>
      <c r="P38" s="115">
        <f t="shared" ref="P38:P69" si="15">100*B38/B37-100</f>
        <v>0.89152926927914677</v>
      </c>
      <c r="Q38" s="115">
        <f t="shared" ref="Q38:Q69" si="16">100*D38/D37-100</f>
        <v>3.3077011226559563</v>
      </c>
      <c r="R38" s="115">
        <f t="shared" ref="R38:R69" si="17">100*F38/F37-100</f>
        <v>3.6971743806792858</v>
      </c>
      <c r="S38" s="115">
        <f t="shared" si="5"/>
        <v>6.8839392619786821</v>
      </c>
      <c r="T38" s="115">
        <f t="shared" si="9"/>
        <v>1.7707487657960996</v>
      </c>
      <c r="V38" s="115">
        <f t="shared" si="14"/>
        <v>1.7840300067145733</v>
      </c>
      <c r="W38" s="115">
        <f t="shared" si="10"/>
        <v>4.2215756580358459</v>
      </c>
      <c r="X38" s="115">
        <f t="shared" si="11"/>
        <v>4.6144942515845031</v>
      </c>
      <c r="Y38" s="115">
        <f t="shared" si="12"/>
        <v>7.8294497057416095</v>
      </c>
      <c r="Z38" s="115">
        <f t="shared" si="13"/>
        <v>2.6710272032494657</v>
      </c>
    </row>
    <row r="39" spans="1:26">
      <c r="A39" s="68">
        <f t="shared" si="7"/>
        <v>1875</v>
      </c>
      <c r="B39" s="71">
        <f>'GDP(I) and productivity'!Q39</f>
        <v>50.401442468182992</v>
      </c>
      <c r="C39" s="4">
        <f>B39/'GDP(I) and productivity'!$BA39</f>
        <v>0.70211474504453852</v>
      </c>
      <c r="D39" s="71">
        <f>'GDP(I) and productivity'!AA39</f>
        <v>49.184985332887656</v>
      </c>
      <c r="E39" s="4">
        <f>D39/'GDP(I) and productivity'!$BA39</f>
        <v>0.68516895044858706</v>
      </c>
      <c r="F39" s="71">
        <f>'GDP(I) and productivity'!AB39</f>
        <v>52.150786530181634</v>
      </c>
      <c r="G39" s="4">
        <f>F39/'GDP(I) and productivity'!$BA39</f>
        <v>0.72648389402000102</v>
      </c>
      <c r="H39" s="71">
        <f>'GDP(I) and productivity'!AC39</f>
        <v>45.716103970906453</v>
      </c>
      <c r="I39" s="70">
        <v>1.1320813656200754</v>
      </c>
      <c r="J39" s="70">
        <f t="shared" si="0"/>
        <v>51.754349414213131</v>
      </c>
      <c r="K39" s="4">
        <f>J39/'GDP(I) and productivity'!$BA39</f>
        <v>0.72096134682742552</v>
      </c>
      <c r="L39" s="70">
        <f>'GDP(I) and productivity'!AD39</f>
        <v>51.665893973355054</v>
      </c>
      <c r="M39" s="70">
        <f t="shared" si="8"/>
        <v>1.1320813656200754</v>
      </c>
      <c r="N39" s="70">
        <f t="shared" si="1"/>
        <v>58.489995805337813</v>
      </c>
      <c r="O39" s="4">
        <f>N39/'GDP(I) and productivity'!$BA39</f>
        <v>0.8147919281962045</v>
      </c>
      <c r="P39" s="115">
        <f t="shared" si="15"/>
        <v>4.0998008807445672</v>
      </c>
      <c r="Q39" s="115">
        <f t="shared" si="16"/>
        <v>2.2581790676526481</v>
      </c>
      <c r="R39" s="115">
        <f t="shared" si="17"/>
        <v>2.1620358356280178</v>
      </c>
      <c r="S39" s="115">
        <f t="shared" si="5"/>
        <v>4.848383457387385</v>
      </c>
      <c r="T39" s="115">
        <f t="shared" si="9"/>
        <v>0.44574025432557107</v>
      </c>
      <c r="V39" s="115">
        <f t="shared" si="14"/>
        <v>4.4309846716390524</v>
      </c>
      <c r="W39" s="115">
        <f t="shared" si="10"/>
        <v>2.5835039108037989</v>
      </c>
      <c r="X39" s="115">
        <f t="shared" si="11"/>
        <v>2.4870548080687485</v>
      </c>
      <c r="Y39" s="115">
        <f t="shared" si="12"/>
        <v>5.1819487938125519</v>
      </c>
      <c r="Z39" s="115">
        <f t="shared" si="13"/>
        <v>0.76529899272067325</v>
      </c>
    </row>
    <row r="40" spans="1:26">
      <c r="A40" s="68">
        <f t="shared" si="7"/>
        <v>1876</v>
      </c>
      <c r="B40" s="71">
        <f>'GDP(I) and productivity'!Q40</f>
        <v>51.31837544962417</v>
      </c>
      <c r="C40" s="4">
        <f>B40/'GDP(I) and productivity'!$BA40</f>
        <v>0.71536035920598418</v>
      </c>
      <c r="D40" s="71">
        <f>'GDP(I) and productivity'!AA40</f>
        <v>49.72941531798724</v>
      </c>
      <c r="E40" s="4">
        <f>D40/'GDP(I) and productivity'!$BA40</f>
        <v>0.69321080594026196</v>
      </c>
      <c r="F40" s="71">
        <f>'GDP(I) and productivity'!AB40</f>
        <v>52.666919181749343</v>
      </c>
      <c r="G40" s="4">
        <f>F40/'GDP(I) and productivity'!$BA40</f>
        <v>0.73415859122650129</v>
      </c>
      <c r="H40" s="71">
        <f>'GDP(I) and productivity'!AC40</f>
        <v>46.410609103623266</v>
      </c>
      <c r="I40" s="70">
        <v>1.1286055402090209</v>
      </c>
      <c r="J40" s="70">
        <f t="shared" si="0"/>
        <v>52.379270558824437</v>
      </c>
      <c r="K40" s="4">
        <f>J40/'GDP(I) and productivity'!$BA40</f>
        <v>0.73014886916461208</v>
      </c>
      <c r="L40" s="70">
        <f>'GDP(I) and productivity'!AD40</f>
        <v>51.31477056740043</v>
      </c>
      <c r="M40" s="70">
        <f t="shared" si="8"/>
        <v>1.1286055402090209</v>
      </c>
      <c r="N40" s="70">
        <f t="shared" si="1"/>
        <v>57.914134356922929</v>
      </c>
      <c r="O40" s="4">
        <f>N40/'GDP(I) and productivity'!$BA40</f>
        <v>0.80730295130524099</v>
      </c>
      <c r="P40" s="115">
        <f t="shared" si="15"/>
        <v>1.8192594031807943</v>
      </c>
      <c r="Q40" s="115">
        <f t="shared" si="16"/>
        <v>1.1069028107151837</v>
      </c>
      <c r="R40" s="115">
        <f t="shared" si="17"/>
        <v>0.98969293832031724</v>
      </c>
      <c r="S40" s="115">
        <f t="shared" si="5"/>
        <v>1.2074756067548691</v>
      </c>
      <c r="T40" s="115">
        <f t="shared" si="9"/>
        <v>-0.98454691351221868</v>
      </c>
      <c r="V40" s="115">
        <f t="shared" si="14"/>
        <v>1.8865312621522321</v>
      </c>
      <c r="W40" s="115">
        <f t="shared" si="10"/>
        <v>1.173704016565523</v>
      </c>
      <c r="X40" s="115">
        <f t="shared" si="11"/>
        <v>1.0564167037526886</v>
      </c>
      <c r="Y40" s="115">
        <f t="shared" si="12"/>
        <v>1.274343260927381</v>
      </c>
      <c r="Z40" s="115">
        <f t="shared" si="13"/>
        <v>-0.91912752591237279</v>
      </c>
    </row>
    <row r="41" spans="1:26">
      <c r="A41" s="68">
        <f t="shared" si="7"/>
        <v>1877</v>
      </c>
      <c r="B41" s="71">
        <f>'GDP(I) and productivity'!Q41</f>
        <v>52.007646485135581</v>
      </c>
      <c r="C41" s="4">
        <f>B41/'GDP(I) and productivity'!$BA41</f>
        <v>0.7337374131027683</v>
      </c>
      <c r="D41" s="71">
        <f>'GDP(I) and productivity'!AA41</f>
        <v>50.123518728285504</v>
      </c>
      <c r="E41" s="4">
        <f>D41/'GDP(I) and productivity'!$BA41</f>
        <v>0.70715564831051958</v>
      </c>
      <c r="F41" s="71">
        <f>'GDP(I) and productivity'!AB41</f>
        <v>52.036463339103307</v>
      </c>
      <c r="G41" s="4">
        <f>F41/'GDP(I) and productivity'!$BA41</f>
        <v>0.7341439687789626</v>
      </c>
      <c r="H41" s="71">
        <f>'GDP(I) and productivity'!AC41</f>
        <v>45.660313811282258</v>
      </c>
      <c r="I41" s="70">
        <v>1.1251297147979662</v>
      </c>
      <c r="J41" s="70">
        <f t="shared" si="0"/>
        <v>51.373775856073642</v>
      </c>
      <c r="K41" s="4">
        <f>J41/'GDP(I) and productivity'!$BA41</f>
        <v>0.72479460128484341</v>
      </c>
      <c r="L41" s="70">
        <f>'GDP(I) and productivity'!AD41</f>
        <v>51.031326279161568</v>
      </c>
      <c r="M41" s="70">
        <f t="shared" si="8"/>
        <v>1.1251297147979662</v>
      </c>
      <c r="N41" s="70">
        <f t="shared" si="1"/>
        <v>57.416861582235015</v>
      </c>
      <c r="O41" s="4">
        <f>N41/'GDP(I) and productivity'!$BA41</f>
        <v>0.81005202759693795</v>
      </c>
      <c r="P41" s="115">
        <f t="shared" si="15"/>
        <v>1.3431271537190952</v>
      </c>
      <c r="Q41" s="115">
        <f t="shared" si="16"/>
        <v>0.79249556379907915</v>
      </c>
      <c r="R41" s="115">
        <f t="shared" si="17"/>
        <v>-1.1970623162338114</v>
      </c>
      <c r="S41" s="115">
        <f t="shared" si="5"/>
        <v>-1.9196424311055864</v>
      </c>
      <c r="T41" s="115">
        <f t="shared" si="9"/>
        <v>-0.85863801679782625</v>
      </c>
      <c r="V41" s="115">
        <f t="shared" si="14"/>
        <v>2.5689225940869562</v>
      </c>
      <c r="W41" s="115">
        <f t="shared" si="10"/>
        <v>2.0116308416951227</v>
      </c>
      <c r="X41" s="115">
        <f t="shared" si="11"/>
        <v>-1.9917287236523862E-3</v>
      </c>
      <c r="Y41" s="115">
        <f t="shared" si="12"/>
        <v>-0.73331180884999014</v>
      </c>
      <c r="Z41" s="115">
        <f t="shared" si="13"/>
        <v>0.34052598064361916</v>
      </c>
    </row>
    <row r="42" spans="1:26">
      <c r="A42" s="68">
        <f t="shared" si="7"/>
        <v>1878</v>
      </c>
      <c r="B42" s="71">
        <f>'GDP(I) and productivity'!Q42</f>
        <v>51.088986268510865</v>
      </c>
      <c r="C42" s="4">
        <f>B42/'GDP(I) and productivity'!$BA42</f>
        <v>0.72515336082556869</v>
      </c>
      <c r="D42" s="71">
        <f>'GDP(I) and productivity'!AA42</f>
        <v>50.488228808974128</v>
      </c>
      <c r="E42" s="4">
        <f>D42/'GDP(I) and productivity'!$BA42</f>
        <v>0.71662625307411565</v>
      </c>
      <c r="F42" s="71">
        <f>'GDP(I) and productivity'!AB42</f>
        <v>52.471445644225703</v>
      </c>
      <c r="G42" s="4">
        <f>F42/'GDP(I) and productivity'!$BA42</f>
        <v>0.74477588880519174</v>
      </c>
      <c r="H42" s="71">
        <f>'GDP(I) and productivity'!AC42</f>
        <v>48.097615937244804</v>
      </c>
      <c r="I42" s="70">
        <v>1.1216538893869117</v>
      </c>
      <c r="J42" s="70">
        <f t="shared" si="0"/>
        <v>53.948877986248547</v>
      </c>
      <c r="K42" s="4">
        <f>J42/'GDP(I) and productivity'!$BA42</f>
        <v>0.76574645617130532</v>
      </c>
      <c r="L42" s="70">
        <f>'GDP(I) and productivity'!AD42</f>
        <v>51.066387482927453</v>
      </c>
      <c r="M42" s="70">
        <f t="shared" si="8"/>
        <v>1.1216538893869117</v>
      </c>
      <c r="N42" s="70">
        <f t="shared" si="1"/>
        <v>57.278812137164678</v>
      </c>
      <c r="O42" s="4">
        <f>N42/'GDP(I) and productivity'!$BA42</f>
        <v>0.81301129967737029</v>
      </c>
      <c r="P42" s="115">
        <f t="shared" si="15"/>
        <v>-1.7663945183277718</v>
      </c>
      <c r="Q42" s="115">
        <f t="shared" si="16"/>
        <v>0.72762266086242278</v>
      </c>
      <c r="R42" s="115">
        <f t="shared" si="17"/>
        <v>0.83591827193899348</v>
      </c>
      <c r="S42" s="115">
        <f t="shared" si="5"/>
        <v>5.0124836792008125</v>
      </c>
      <c r="T42" s="115">
        <f t="shared" si="9"/>
        <v>-0.24043363093369408</v>
      </c>
      <c r="V42" s="115">
        <f t="shared" si="14"/>
        <v>-1.1699079430746337</v>
      </c>
      <c r="W42" s="115">
        <f t="shared" si="10"/>
        <v>1.339253216208121</v>
      </c>
      <c r="X42" s="115">
        <f t="shared" si="11"/>
        <v>1.4482064115996707</v>
      </c>
      <c r="Y42" s="115">
        <f t="shared" si="12"/>
        <v>5.6501324394340884</v>
      </c>
      <c r="Z42" s="115">
        <f t="shared" si="13"/>
        <v>0.36531876714279576</v>
      </c>
    </row>
    <row r="43" spans="1:26">
      <c r="A43" s="68">
        <f t="shared" si="7"/>
        <v>1879</v>
      </c>
      <c r="B43" s="71">
        <f>'GDP(I) and productivity'!Q43</f>
        <v>53.311006531686346</v>
      </c>
      <c r="C43" s="4">
        <f>B43/'GDP(I) and productivity'!$BA43</f>
        <v>0.75982275521893627</v>
      </c>
      <c r="D43" s="71">
        <f>'GDP(I) and productivity'!AA43</f>
        <v>50.161544030513561</v>
      </c>
      <c r="E43" s="4">
        <f>D43/'GDP(I) and productivity'!$BA43</f>
        <v>0.71493458988899661</v>
      </c>
      <c r="F43" s="71">
        <f>'GDP(I) and productivity'!AB43</f>
        <v>53.617169567168276</v>
      </c>
      <c r="G43" s="4">
        <f>F43/'GDP(I) and productivity'!$BA43</f>
        <v>0.7641863877275028</v>
      </c>
      <c r="H43" s="71">
        <f>'GDP(I) and productivity'!AC43</f>
        <v>49.246965436247436</v>
      </c>
      <c r="I43" s="70">
        <v>1.118178063975857</v>
      </c>
      <c r="J43" s="70">
        <f t="shared" si="0"/>
        <v>55.066876468189101</v>
      </c>
      <c r="K43" s="4">
        <f>J43/'GDP(I) and productivity'!$BA43</f>
        <v>0.78484854294565354</v>
      </c>
      <c r="L43" s="70">
        <f>'GDP(I) and productivity'!AD43</f>
        <v>52.174586232209734</v>
      </c>
      <c r="M43" s="70">
        <f t="shared" si="8"/>
        <v>1.118178063975857</v>
      </c>
      <c r="N43" s="70">
        <f t="shared" si="1"/>
        <v>58.340477821873684</v>
      </c>
      <c r="O43" s="4">
        <f>N43/'GDP(I) and productivity'!$BA43</f>
        <v>0.83150601504884214</v>
      </c>
      <c r="P43" s="115">
        <f t="shared" si="15"/>
        <v>4.3493136690892555</v>
      </c>
      <c r="Q43" s="115">
        <f t="shared" si="16"/>
        <v>-0.64705137448295602</v>
      </c>
      <c r="R43" s="115">
        <f t="shared" si="17"/>
        <v>2.1835188813187472</v>
      </c>
      <c r="S43" s="115">
        <f t="shared" si="5"/>
        <v>2.0723294416345936</v>
      </c>
      <c r="T43" s="115">
        <f t="shared" si="9"/>
        <v>1.8535050660035495</v>
      </c>
      <c r="V43" s="115">
        <f t="shared" si="14"/>
        <v>4.7809741037257822</v>
      </c>
      <c r="W43" s="115">
        <f t="shared" si="10"/>
        <v>-0.23605933746668484</v>
      </c>
      <c r="X43" s="115">
        <f t="shared" si="11"/>
        <v>2.6062201011166479</v>
      </c>
      <c r="Y43" s="115">
        <f t="shared" si="12"/>
        <v>2.4945707055384503</v>
      </c>
      <c r="Z43" s="115">
        <f t="shared" si="13"/>
        <v>2.2748411219882314</v>
      </c>
    </row>
    <row r="44" spans="1:26">
      <c r="A44" s="68">
        <f t="shared" si="7"/>
        <v>1880</v>
      </c>
      <c r="B44" s="71">
        <f>'GDP(I) and productivity'!Q44</f>
        <v>52.676946450203459</v>
      </c>
      <c r="C44" s="4">
        <f>B44/'GDP(I) and productivity'!$BA44</f>
        <v>0.72324779604580602</v>
      </c>
      <c r="D44" s="71">
        <f>'GDP(I) and productivity'!AA44</f>
        <v>53.060079756291692</v>
      </c>
      <c r="E44" s="4">
        <f>D44/'GDP(I) and productivity'!$BA44</f>
        <v>0.72850816776234062</v>
      </c>
      <c r="F44" s="71">
        <f>'GDP(I) and productivity'!AB44</f>
        <v>56.001346511165345</v>
      </c>
      <c r="G44" s="4">
        <f>F44/'GDP(I) and productivity'!$BA44</f>
        <v>0.7688913873944071</v>
      </c>
      <c r="H44" s="71">
        <f>'GDP(I) and productivity'!AC44</f>
        <v>49.362733641283704</v>
      </c>
      <c r="I44" s="70">
        <v>1.1147022385648024</v>
      </c>
      <c r="J44" s="70">
        <f t="shared" si="0"/>
        <v>55.024749691617025</v>
      </c>
      <c r="K44" s="4">
        <f>J44/'GDP(I) and productivity'!$BA44</f>
        <v>0.75548283688111251</v>
      </c>
      <c r="L44" s="70">
        <f>'GDP(I) and productivity'!AD44</f>
        <v>53.377551039362892</v>
      </c>
      <c r="M44" s="70">
        <f t="shared" si="8"/>
        <v>1.1147022385648024</v>
      </c>
      <c r="N44" s="70">
        <f t="shared" si="1"/>
        <v>59.500075632684812</v>
      </c>
      <c r="O44" s="4">
        <f>N44/'GDP(I) and productivity'!$BA44</f>
        <v>0.81692849464192607</v>
      </c>
      <c r="P44" s="115">
        <f t="shared" si="15"/>
        <v>-1.1893605518515642</v>
      </c>
      <c r="Q44" s="115">
        <f t="shared" si="16"/>
        <v>5.7784021241749031</v>
      </c>
      <c r="R44" s="115">
        <f t="shared" si="17"/>
        <v>4.4466669226362683</v>
      </c>
      <c r="S44" s="115">
        <f t="shared" si="5"/>
        <v>-7.6501118774018551E-2</v>
      </c>
      <c r="T44" s="115">
        <f t="shared" si="9"/>
        <v>1.9876385214938352</v>
      </c>
      <c r="V44" s="115">
        <f t="shared" si="14"/>
        <v>-4.8136172445364025</v>
      </c>
      <c r="W44" s="115">
        <f t="shared" si="10"/>
        <v>1.8985761865923365</v>
      </c>
      <c r="X44" s="115">
        <f t="shared" si="11"/>
        <v>0.61568744778296036</v>
      </c>
      <c r="Y44" s="115">
        <f t="shared" si="12"/>
        <v>-3.7415761714135414</v>
      </c>
      <c r="Z44" s="115">
        <f t="shared" si="13"/>
        <v>-1.7531467172922106</v>
      </c>
    </row>
    <row r="45" spans="1:26">
      <c r="A45" s="68">
        <f t="shared" si="7"/>
        <v>1881</v>
      </c>
      <c r="B45" s="71">
        <f>'GDP(I) and productivity'!Q45</f>
        <v>56.184575402673623</v>
      </c>
      <c r="C45" s="4">
        <f>B45/'GDP(I) and productivity'!$BA45</f>
        <v>0.76169465736057429</v>
      </c>
      <c r="D45" s="71">
        <f>'GDP(I) and productivity'!AA45</f>
        <v>55.016144697440318</v>
      </c>
      <c r="E45" s="4">
        <f>D45/'GDP(I) and productivity'!$BA45</f>
        <v>0.74585423462366229</v>
      </c>
      <c r="F45" s="71">
        <f>'GDP(I) and productivity'!AB45</f>
        <v>58.874711677308561</v>
      </c>
      <c r="G45" s="4">
        <f>F45/'GDP(I) and productivity'!$BA45</f>
        <v>0.79816485248576163</v>
      </c>
      <c r="H45" s="71">
        <f>'GDP(I) and productivity'!AC45</f>
        <v>52.603582959617739</v>
      </c>
      <c r="I45" s="70">
        <v>1.1112264131537477</v>
      </c>
      <c r="J45" s="70">
        <f t="shared" si="0"/>
        <v>58.454490811251624</v>
      </c>
      <c r="K45" s="4">
        <f>J45/'GDP(I) and productivity'!$BA45</f>
        <v>0.79246791544756223</v>
      </c>
      <c r="L45" s="70">
        <f>'GDP(I) and productivity'!AD45</f>
        <v>55.542154973484507</v>
      </c>
      <c r="M45" s="70">
        <f t="shared" si="8"/>
        <v>1.1112264131537477</v>
      </c>
      <c r="N45" s="70">
        <f t="shared" si="1"/>
        <v>61.719909650014777</v>
      </c>
      <c r="O45" s="4">
        <f>N45/'GDP(I) and productivity'!$BA45</f>
        <v>0.83673722006905993</v>
      </c>
      <c r="P45" s="115">
        <f t="shared" si="15"/>
        <v>6.6587552788125208</v>
      </c>
      <c r="Q45" s="115">
        <f t="shared" si="16"/>
        <v>3.6865096135040716</v>
      </c>
      <c r="R45" s="115">
        <f t="shared" si="17"/>
        <v>5.1308858539148474</v>
      </c>
      <c r="S45" s="115">
        <f t="shared" si="5"/>
        <v>6.2330880900983345</v>
      </c>
      <c r="T45" s="115">
        <f t="shared" si="9"/>
        <v>3.7308087321330419</v>
      </c>
      <c r="V45" s="115">
        <f t="shared" si="14"/>
        <v>5.3158629068719989</v>
      </c>
      <c r="W45" s="115">
        <f t="shared" si="10"/>
        <v>2.3810394486861099</v>
      </c>
      <c r="X45" s="115">
        <f t="shared" si="11"/>
        <v>3.8072301980849801</v>
      </c>
      <c r="Y45" s="115">
        <f t="shared" si="12"/>
        <v>4.8955551021035149</v>
      </c>
      <c r="Z45" s="115">
        <f t="shared" si="13"/>
        <v>2.4247808170550229</v>
      </c>
    </row>
    <row r="46" spans="1:26">
      <c r="A46" s="68">
        <f t="shared" si="7"/>
        <v>1882</v>
      </c>
      <c r="B46" s="71">
        <f>'GDP(I) and productivity'!Q46</f>
        <v>56.682998663090537</v>
      </c>
      <c r="C46" s="4">
        <f>B46/'GDP(I) and productivity'!$BA46</f>
        <v>0.75596586456545845</v>
      </c>
      <c r="D46" s="71">
        <f>'GDP(I) and productivity'!AA46</f>
        <v>55.254814854229963</v>
      </c>
      <c r="E46" s="4">
        <f>D46/'GDP(I) and productivity'!$BA46</f>
        <v>0.73691856231807928</v>
      </c>
      <c r="F46" s="71">
        <f>'GDP(I) and productivity'!AB46</f>
        <v>59.559870409896909</v>
      </c>
      <c r="G46" s="4">
        <f>F46/'GDP(I) and productivity'!$BA46</f>
        <v>0.79433392709942885</v>
      </c>
      <c r="H46" s="71">
        <f>'GDP(I) and productivity'!AC46</f>
        <v>53.674470461385674</v>
      </c>
      <c r="I46" s="70">
        <v>1.1077505877426932</v>
      </c>
      <c r="J46" s="70">
        <f t="shared" si="0"/>
        <v>59.457926200377806</v>
      </c>
      <c r="K46" s="4">
        <f>J46/'GDP(I) and productivity'!$BA46</f>
        <v>0.79297432467358309</v>
      </c>
      <c r="L46" s="70">
        <f>'GDP(I) and productivity'!AD46</f>
        <v>55.940151983447251</v>
      </c>
      <c r="M46" s="70">
        <f t="shared" si="8"/>
        <v>1.1077505877426932</v>
      </c>
      <c r="N46" s="70">
        <f t="shared" si="1"/>
        <v>61.967736238079276</v>
      </c>
      <c r="O46" s="4">
        <f>N46/'GDP(I) and productivity'!$BA46</f>
        <v>0.8264469841975316</v>
      </c>
      <c r="P46" s="115">
        <f t="shared" si="15"/>
        <v>0.8871176062909143</v>
      </c>
      <c r="Q46" s="115">
        <f t="shared" si="16"/>
        <v>0.43381839658559329</v>
      </c>
      <c r="R46" s="115">
        <f t="shared" si="17"/>
        <v>1.1637572619356433</v>
      </c>
      <c r="S46" s="115">
        <f t="shared" si="5"/>
        <v>1.7166095798631744</v>
      </c>
      <c r="T46" s="115">
        <f t="shared" si="9"/>
        <v>0.40153426903864897</v>
      </c>
      <c r="V46" s="115">
        <f t="shared" si="14"/>
        <v>-0.75211145828004078</v>
      </c>
      <c r="W46" s="115">
        <f t="shared" si="10"/>
        <v>-1.1980453942306326</v>
      </c>
      <c r="X46" s="115">
        <f t="shared" si="11"/>
        <v>-0.47996668537859932</v>
      </c>
      <c r="Y46" s="115">
        <f t="shared" si="12"/>
        <v>6.3902804914803824E-2</v>
      </c>
      <c r="Z46" s="115">
        <f t="shared" si="13"/>
        <v>-1.2298049644163171</v>
      </c>
    </row>
    <row r="47" spans="1:26">
      <c r="A47" s="68">
        <f t="shared" si="7"/>
        <v>1883</v>
      </c>
      <c r="B47" s="71">
        <f>'GDP(I) and productivity'!Q47</f>
        <v>56.341403633377233</v>
      </c>
      <c r="C47" s="4">
        <f>B47/'GDP(I) and productivity'!$BA47</f>
        <v>0.74308467667420397</v>
      </c>
      <c r="D47" s="71">
        <f>'GDP(I) and productivity'!AA47</f>
        <v>56.353249591769689</v>
      </c>
      <c r="E47" s="4">
        <f>D47/'GDP(I) and productivity'!$BA47</f>
        <v>0.74324091257878366</v>
      </c>
      <c r="F47" s="71">
        <f>'GDP(I) and productivity'!AB47</f>
        <v>59.8886682560439</v>
      </c>
      <c r="G47" s="4">
        <f>F47/'GDP(I) and productivity'!$BA47</f>
        <v>0.78986941782769826</v>
      </c>
      <c r="H47" s="71">
        <f>'GDP(I) and productivity'!AC47</f>
        <v>54.217804548596632</v>
      </c>
      <c r="I47" s="70">
        <v>1.1042747623316385</v>
      </c>
      <c r="J47" s="70">
        <f t="shared" si="0"/>
        <v>59.871353232044775</v>
      </c>
      <c r="K47" s="4">
        <f>J47/'GDP(I) and productivity'!$BA47</f>
        <v>0.78964105062027623</v>
      </c>
      <c r="L47" s="70">
        <f>'GDP(I) and productivity'!AD47</f>
        <v>55.790107078393014</v>
      </c>
      <c r="M47" s="70">
        <f t="shared" si="8"/>
        <v>1.1042747623316385</v>
      </c>
      <c r="N47" s="70">
        <f t="shared" si="1"/>
        <v>61.607607234449105</v>
      </c>
      <c r="O47" s="4">
        <f>N47/'GDP(I) and productivity'!$BA47</f>
        <v>0.81254044007099613</v>
      </c>
      <c r="P47" s="115">
        <f t="shared" si="15"/>
        <v>-0.60264107010932833</v>
      </c>
      <c r="Q47" s="115">
        <f t="shared" si="16"/>
        <v>1.9879439292983818</v>
      </c>
      <c r="R47" s="115">
        <f t="shared" si="17"/>
        <v>0.55204593946254477</v>
      </c>
      <c r="S47" s="115">
        <f t="shared" si="5"/>
        <v>0.69532702885345543</v>
      </c>
      <c r="T47" s="115">
        <f t="shared" si="9"/>
        <v>-0.58115565533418589</v>
      </c>
      <c r="V47" s="115">
        <f t="shared" si="14"/>
        <v>-1.7039377695524252</v>
      </c>
      <c r="W47" s="115">
        <f t="shared" si="10"/>
        <v>0.85794422667500214</v>
      </c>
      <c r="X47" s="115">
        <f t="shared" si="11"/>
        <v>-0.56204438957215075</v>
      </c>
      <c r="Y47" s="115">
        <f t="shared" si="12"/>
        <v>-0.42035081711868827</v>
      </c>
      <c r="Z47" s="115">
        <f t="shared" si="13"/>
        <v>-1.6826904075448397</v>
      </c>
    </row>
    <row r="48" spans="1:26">
      <c r="A48" s="68">
        <f t="shared" si="7"/>
        <v>1884</v>
      </c>
      <c r="B48" s="71">
        <f>'GDP(I) and productivity'!Q48</f>
        <v>56.798836429001732</v>
      </c>
      <c r="C48" s="4">
        <f>B48/'GDP(I) and productivity'!$BA48</f>
        <v>0.75159220355341272</v>
      </c>
      <c r="D48" s="71">
        <f>'GDP(I) and productivity'!AA48</f>
        <v>56.588615929176122</v>
      </c>
      <c r="E48" s="4">
        <f>D48/'GDP(I) and productivity'!$BA48</f>
        <v>0.74881045486576958</v>
      </c>
      <c r="F48" s="71">
        <f>'GDP(I) and productivity'!AB48</f>
        <v>60.39242854450584</v>
      </c>
      <c r="G48" s="4">
        <f>F48/'GDP(I) and productivity'!$BA48</f>
        <v>0.7991445124838964</v>
      </c>
      <c r="H48" s="71">
        <f>'GDP(I) and productivity'!AC48</f>
        <v>57.794993900013793</v>
      </c>
      <c r="I48" s="70">
        <v>1.1007989369205839</v>
      </c>
      <c r="J48" s="70">
        <f t="shared" si="0"/>
        <v>63.620667844466816</v>
      </c>
      <c r="K48" s="4">
        <f>J48/'GDP(I) and productivity'!$BA48</f>
        <v>0.84186227998760721</v>
      </c>
      <c r="L48" s="70">
        <f>'GDP(I) and productivity'!AD48</f>
        <v>56.319272567916229</v>
      </c>
      <c r="M48" s="70">
        <f t="shared" si="8"/>
        <v>1.1007989369205839</v>
      </c>
      <c r="N48" s="70">
        <f t="shared" si="1"/>
        <v>61.99619537090279</v>
      </c>
      <c r="O48" s="4">
        <f>N48/'GDP(I) and productivity'!$BA48</f>
        <v>0.82036640220595547</v>
      </c>
      <c r="P48" s="115">
        <f t="shared" si="15"/>
        <v>0.81189456798252024</v>
      </c>
      <c r="Q48" s="115">
        <f t="shared" si="16"/>
        <v>0.41766240476185601</v>
      </c>
      <c r="R48" s="115">
        <f t="shared" si="17"/>
        <v>0.84116127997403112</v>
      </c>
      <c r="S48" s="115">
        <f t="shared" si="5"/>
        <v>6.2622847322169832</v>
      </c>
      <c r="T48" s="115">
        <f t="shared" si="9"/>
        <v>0.63074700332850853</v>
      </c>
      <c r="V48" s="115">
        <f t="shared" si="14"/>
        <v>1.1448933272699975</v>
      </c>
      <c r="W48" s="115">
        <f t="shared" si="10"/>
        <v>0.74935894845475559</v>
      </c>
      <c r="X48" s="115">
        <f t="shared" si="11"/>
        <v>1.1742567121672494</v>
      </c>
      <c r="Y48" s="115">
        <f t="shared" si="12"/>
        <v>6.6132870531883299</v>
      </c>
      <c r="Z48" s="115">
        <f t="shared" si="13"/>
        <v>0.96314740153431444</v>
      </c>
    </row>
    <row r="49" spans="1:26">
      <c r="A49" s="68">
        <f t="shared" si="7"/>
        <v>1885</v>
      </c>
      <c r="B49" s="71">
        <f>'GDP(I) and productivity'!Q49</f>
        <v>57.88525497794582</v>
      </c>
      <c r="C49" s="4">
        <f>B49/'GDP(I) and productivity'!$BA49</f>
        <v>0.76995812453359513</v>
      </c>
      <c r="D49" s="71">
        <f>'GDP(I) and productivity'!AA49</f>
        <v>56.692006630713962</v>
      </c>
      <c r="E49" s="4">
        <f>D49/'GDP(I) and productivity'!$BA49</f>
        <v>0.75408618512713499</v>
      </c>
      <c r="F49" s="71">
        <f>'GDP(I) and productivity'!AB49</f>
        <v>61.194883318284162</v>
      </c>
      <c r="G49" s="4">
        <f>F49/'GDP(I) and productivity'!$BA49</f>
        <v>0.81398099755714892</v>
      </c>
      <c r="H49" s="71">
        <f>'GDP(I) and productivity'!AC49</f>
        <v>60.566454438870338</v>
      </c>
      <c r="I49" s="70">
        <v>1.0973231115095294</v>
      </c>
      <c r="J49" s="70">
        <f t="shared" si="0"/>
        <v>66.460970237961348</v>
      </c>
      <c r="K49" s="4">
        <f>J49/'GDP(I) and productivity'!$BA49</f>
        <v>0.88402761668062624</v>
      </c>
      <c r="L49" s="70">
        <f>'GDP(I) and productivity'!AD49</f>
        <v>57.446555661613303</v>
      </c>
      <c r="M49" s="70">
        <f t="shared" si="8"/>
        <v>1.0973231115095294</v>
      </c>
      <c r="N49" s="70">
        <f t="shared" si="1"/>
        <v>63.037433204106883</v>
      </c>
      <c r="O49" s="4">
        <f>N49/'GDP(I) and productivity'!$BA49</f>
        <v>0.83848959227592779</v>
      </c>
      <c r="P49" s="115">
        <f t="shared" si="15"/>
        <v>1.9127478963448681</v>
      </c>
      <c r="Q49" s="115">
        <f t="shared" si="16"/>
        <v>0.1827058319772874</v>
      </c>
      <c r="R49" s="115">
        <f t="shared" si="17"/>
        <v>1.3287340700117056</v>
      </c>
      <c r="S49" s="115">
        <f t="shared" si="5"/>
        <v>4.4644334769295568</v>
      </c>
      <c r="T49" s="115">
        <f t="shared" si="9"/>
        <v>1.6795189236608934</v>
      </c>
      <c r="V49" s="115">
        <f t="shared" si="14"/>
        <v>2.4436018486289868</v>
      </c>
      <c r="W49" s="115">
        <f t="shared" si="10"/>
        <v>0.70454815729183906</v>
      </c>
      <c r="X49" s="115">
        <f t="shared" si="11"/>
        <v>1.8565459490096288</v>
      </c>
      <c r="Y49" s="115">
        <f t="shared" si="12"/>
        <v>5.0085789202528161</v>
      </c>
      <c r="Z49" s="115">
        <f t="shared" si="13"/>
        <v>2.209158008085069</v>
      </c>
    </row>
    <row r="50" spans="1:26">
      <c r="A50" s="68">
        <f t="shared" si="7"/>
        <v>1886</v>
      </c>
      <c r="B50" s="71">
        <f>'GDP(I) and productivity'!Q50</f>
        <v>60.033538254937</v>
      </c>
      <c r="C50" s="4">
        <f>B50/'GDP(I) and productivity'!$BA50</f>
        <v>0.78959233876323931</v>
      </c>
      <c r="D50" s="71">
        <f>'GDP(I) and productivity'!AA50</f>
        <v>57.94648536669834</v>
      </c>
      <c r="E50" s="4">
        <f>D50/'GDP(I) and productivity'!$BA50</f>
        <v>0.76214233299897938</v>
      </c>
      <c r="F50" s="71">
        <f>'GDP(I) and productivity'!AB50</f>
        <v>64.116606614872339</v>
      </c>
      <c r="G50" s="4">
        <f>F50/'GDP(I) and productivity'!$BA50</f>
        <v>0.84329497881021998</v>
      </c>
      <c r="H50" s="71">
        <f>'GDP(I) and productivity'!AC50</f>
        <v>64.3907779678228</v>
      </c>
      <c r="I50" s="70">
        <v>1.0938472860984747</v>
      </c>
      <c r="J50" s="70">
        <f t="shared" si="0"/>
        <v>70.433677729872429</v>
      </c>
      <c r="K50" s="4">
        <f>J50/'GDP(I) and productivity'!$BA50</f>
        <v>0.92638038574800663</v>
      </c>
      <c r="L50" s="70">
        <f>'GDP(I) and productivity'!AD50</f>
        <v>59.774563604763649</v>
      </c>
      <c r="M50" s="70">
        <f t="shared" si="8"/>
        <v>1.0938472860984747</v>
      </c>
      <c r="N50" s="70">
        <f t="shared" si="1"/>
        <v>65.384244176791384</v>
      </c>
      <c r="O50" s="4">
        <f>N50/'GDP(I) and productivity'!$BA50</f>
        <v>0.85996760774921932</v>
      </c>
      <c r="P50" s="115">
        <f t="shared" si="15"/>
        <v>3.7112789393597296</v>
      </c>
      <c r="Q50" s="115">
        <f t="shared" si="16"/>
        <v>2.2127964955552386</v>
      </c>
      <c r="R50" s="115">
        <f t="shared" si="17"/>
        <v>4.7744568469749851</v>
      </c>
      <c r="S50" s="115">
        <f t="shared" si="5"/>
        <v>5.9775045078140181</v>
      </c>
      <c r="T50" s="115">
        <f t="shared" si="9"/>
        <v>3.7228847264225209</v>
      </c>
      <c r="V50" s="115">
        <f t="shared" si="14"/>
        <v>2.5500366323866928</v>
      </c>
      <c r="W50" s="115">
        <f t="shared" si="10"/>
        <v>1.0683325103596957</v>
      </c>
      <c r="X50" s="115">
        <f t="shared" si="11"/>
        <v>3.6013102690413774</v>
      </c>
      <c r="Y50" s="115">
        <f t="shared" si="12"/>
        <v>4.7908875546680179</v>
      </c>
      <c r="Z50" s="115">
        <f t="shared" si="13"/>
        <v>2.5615124708934616</v>
      </c>
    </row>
    <row r="51" spans="1:26">
      <c r="A51" s="68">
        <f t="shared" si="7"/>
        <v>1887</v>
      </c>
      <c r="B51" s="71">
        <f>'GDP(I) and productivity'!Q51</f>
        <v>61.724292856666544</v>
      </c>
      <c r="C51" s="4">
        <f>B51/'GDP(I) and productivity'!$BA51</f>
        <v>0.79773549475774486</v>
      </c>
      <c r="D51" s="71">
        <f>'GDP(I) and productivity'!AA51</f>
        <v>59.411872020685877</v>
      </c>
      <c r="E51" s="4">
        <f>D51/'GDP(I) and productivity'!$BA51</f>
        <v>0.76784936574266094</v>
      </c>
      <c r="F51" s="71">
        <f>'GDP(I) and productivity'!AB51</f>
        <v>66.112309898664662</v>
      </c>
      <c r="G51" s="4">
        <f>F51/'GDP(I) and productivity'!$BA51</f>
        <v>0.85444699008637404</v>
      </c>
      <c r="H51" s="71">
        <f>'GDP(I) and productivity'!AC51</f>
        <v>66.533431136049529</v>
      </c>
      <c r="I51" s="70">
        <v>1.0903714606874202</v>
      </c>
      <c r="J51" s="70">
        <f t="shared" si="0"/>
        <v>72.546154492360202</v>
      </c>
      <c r="K51" s="4">
        <f>J51/'GDP(I) and productivity'!$BA51</f>
        <v>0.93759911646333605</v>
      </c>
      <c r="L51" s="70">
        <f>'GDP(I) and productivity'!AD51</f>
        <v>61.536670724983438</v>
      </c>
      <c r="M51" s="70">
        <f t="shared" si="8"/>
        <v>1.0903714606874202</v>
      </c>
      <c r="N51" s="70">
        <f t="shared" si="1"/>
        <v>67.097829544240994</v>
      </c>
      <c r="O51" s="4">
        <f>N51/'GDP(I) and productivity'!$BA51</f>
        <v>0.86718401736804662</v>
      </c>
      <c r="P51" s="115">
        <f t="shared" si="15"/>
        <v>2.8163500784338709</v>
      </c>
      <c r="Q51" s="115">
        <f t="shared" si="16"/>
        <v>2.5288620089971658</v>
      </c>
      <c r="R51" s="115">
        <f t="shared" si="17"/>
        <v>3.1126152632809578</v>
      </c>
      <c r="S51" s="115">
        <f t="shared" si="5"/>
        <v>2.9992424513022797</v>
      </c>
      <c r="T51" s="115">
        <f t="shared" si="9"/>
        <v>2.6207924998204106</v>
      </c>
      <c r="V51" s="115">
        <f t="shared" si="14"/>
        <v>1.0313114242294148</v>
      </c>
      <c r="W51" s="115">
        <f t="shared" si="10"/>
        <v>0.74881455819739529</v>
      </c>
      <c r="X51" s="115">
        <f t="shared" si="11"/>
        <v>1.3224330224150123</v>
      </c>
      <c r="Y51" s="115">
        <f t="shared" si="12"/>
        <v>1.2110285243432486</v>
      </c>
      <c r="Z51" s="115">
        <f t="shared" si="13"/>
        <v>0.83914900442758267</v>
      </c>
    </row>
    <row r="52" spans="1:26">
      <c r="A52" s="68">
        <f t="shared" si="7"/>
        <v>1888</v>
      </c>
      <c r="B52" s="71">
        <f>'GDP(I) and productivity'!Q52</f>
        <v>65.096621269064471</v>
      </c>
      <c r="C52" s="4">
        <f>B52/'GDP(I) and productivity'!$BA52</f>
        <v>0.82304395739244873</v>
      </c>
      <c r="D52" s="71">
        <f>'GDP(I) and productivity'!AA52</f>
        <v>62.172016928943748</v>
      </c>
      <c r="E52" s="4">
        <f>D52/'GDP(I) and productivity'!$BA52</f>
        <v>0.786066954854162</v>
      </c>
      <c r="F52" s="71">
        <f>'GDP(I) and productivity'!AB52</f>
        <v>68.909457340116887</v>
      </c>
      <c r="G52" s="4">
        <f>F52/'GDP(I) and productivity'!$BA52</f>
        <v>0.87125124722761227</v>
      </c>
      <c r="H52" s="71">
        <f>'GDP(I) and productivity'!AC52</f>
        <v>68.191062311308272</v>
      </c>
      <c r="I52" s="70">
        <v>1.0868956352763655</v>
      </c>
      <c r="J52" s="70">
        <f t="shared" si="0"/>
        <v>74.116567991019622</v>
      </c>
      <c r="K52" s="4">
        <f>J52/'GDP(I) and productivity'!$BA52</f>
        <v>0.93708693690166323</v>
      </c>
      <c r="L52" s="70">
        <f>'GDP(I) and productivity'!AD52</f>
        <v>64.256799988997599</v>
      </c>
      <c r="M52" s="70">
        <f t="shared" si="8"/>
        <v>1.0868956352763655</v>
      </c>
      <c r="N52" s="70">
        <f t="shared" si="1"/>
        <v>69.840435444867893</v>
      </c>
      <c r="O52" s="4">
        <f>N52/'GDP(I) and productivity'!$BA52</f>
        <v>0.88302199490456001</v>
      </c>
      <c r="P52" s="115">
        <f t="shared" si="15"/>
        <v>5.4635351112551405</v>
      </c>
      <c r="Q52" s="115">
        <f t="shared" si="16"/>
        <v>4.6457800678235657</v>
      </c>
      <c r="R52" s="115">
        <f t="shared" si="17"/>
        <v>4.2309026045824538</v>
      </c>
      <c r="S52" s="115">
        <f t="shared" si="5"/>
        <v>2.1647095006597397</v>
      </c>
      <c r="T52" s="115">
        <f t="shared" si="9"/>
        <v>4.087473349370498</v>
      </c>
      <c r="V52" s="115">
        <f t="shared" si="14"/>
        <v>3.1725381158311734</v>
      </c>
      <c r="W52" s="115">
        <f t="shared" si="10"/>
        <v>2.3725472630795252</v>
      </c>
      <c r="X52" s="115">
        <f t="shared" si="11"/>
        <v>1.9666822326262263</v>
      </c>
      <c r="Y52" s="115">
        <f t="shared" si="12"/>
        <v>-5.4626711211582801E-2</v>
      </c>
      <c r="Z52" s="115">
        <f t="shared" si="13"/>
        <v>1.826368708291298</v>
      </c>
    </row>
    <row r="53" spans="1:26">
      <c r="A53" s="68">
        <f t="shared" si="7"/>
        <v>1889</v>
      </c>
      <c r="B53" s="71">
        <f>'GDP(I) and productivity'!Q53</f>
        <v>67.356925072927254</v>
      </c>
      <c r="C53" s="4">
        <f>B53/'GDP(I) and productivity'!$BA53</f>
        <v>0.83130866178871898</v>
      </c>
      <c r="D53" s="71">
        <f>'GDP(I) and productivity'!AA53</f>
        <v>63.900405733622883</v>
      </c>
      <c r="E53" s="4">
        <f>D53/'GDP(I) and productivity'!$BA53</f>
        <v>0.78864883930880492</v>
      </c>
      <c r="F53" s="71">
        <f>'GDP(I) and productivity'!AB53</f>
        <v>71.722017087227968</v>
      </c>
      <c r="G53" s="4">
        <f>F53/'GDP(I) and productivity'!$BA53</f>
        <v>0.88518194648905402</v>
      </c>
      <c r="H53" s="71">
        <f>'GDP(I) and productivity'!AC53</f>
        <v>69.682796177777675</v>
      </c>
      <c r="I53" s="70">
        <v>1.0834198098653109</v>
      </c>
      <c r="J53" s="70">
        <f t="shared" si="0"/>
        <v>75.495721785811099</v>
      </c>
      <c r="K53" s="4">
        <f>J53/'GDP(I) and productivity'!$BA53</f>
        <v>0.93175642119330149</v>
      </c>
      <c r="L53" s="70">
        <f>'GDP(I) and productivity'!AD53</f>
        <v>66.501080420762264</v>
      </c>
      <c r="M53" s="70">
        <f t="shared" si="8"/>
        <v>1.0834198098653109</v>
      </c>
      <c r="N53" s="70">
        <f t="shared" si="1"/>
        <v>72.04858790530001</v>
      </c>
      <c r="O53" s="4">
        <f>N53/'GDP(I) and productivity'!$BA53</f>
        <v>0.88921243258171323</v>
      </c>
      <c r="P53" s="115">
        <f t="shared" si="15"/>
        <v>3.4722290647317067</v>
      </c>
      <c r="Q53" s="115">
        <f t="shared" si="16"/>
        <v>2.7800108313270755</v>
      </c>
      <c r="R53" s="115">
        <f t="shared" si="17"/>
        <v>4.0815293802548922</v>
      </c>
      <c r="S53" s="115">
        <f t="shared" si="5"/>
        <v>1.8607901474317998</v>
      </c>
      <c r="T53" s="115">
        <f t="shared" si="9"/>
        <v>3.161710614154515</v>
      </c>
      <c r="V53" s="115">
        <f t="shared" si="14"/>
        <v>1.0041631825418307</v>
      </c>
      <c r="W53" s="115">
        <f t="shared" si="10"/>
        <v>0.32845604801208594</v>
      </c>
      <c r="X53" s="115">
        <f t="shared" si="11"/>
        <v>1.598930194449693</v>
      </c>
      <c r="Y53" s="115">
        <f t="shared" si="12"/>
        <v>-0.56883897303981712</v>
      </c>
      <c r="Z53" s="115">
        <f t="shared" si="13"/>
        <v>0.70105135691692055</v>
      </c>
    </row>
    <row r="54" spans="1:26">
      <c r="A54" s="68">
        <f t="shared" si="7"/>
        <v>1890</v>
      </c>
      <c r="B54" s="71">
        <f>'GDP(I) and productivity'!Q54</f>
        <v>67.423527238582878</v>
      </c>
      <c r="C54" s="4">
        <f>B54/'GDP(I) and productivity'!$BA54</f>
        <v>0.82172417801402042</v>
      </c>
      <c r="D54" s="71">
        <f>'GDP(I) and productivity'!AA54</f>
        <v>64.119248910689635</v>
      </c>
      <c r="E54" s="4">
        <f>D54/'GDP(I) and productivity'!$BA54</f>
        <v>0.78145328884339493</v>
      </c>
      <c r="F54" s="71">
        <f>'GDP(I) and productivity'!AB54</f>
        <v>70.723173960903253</v>
      </c>
      <c r="G54" s="4">
        <f>F54/'GDP(I) and productivity'!$BA54</f>
        <v>0.86193861949586237</v>
      </c>
      <c r="H54" s="71">
        <f>'GDP(I) and productivity'!AC54</f>
        <v>71.584080407042052</v>
      </c>
      <c r="I54" s="70">
        <v>1.0799439844542562</v>
      </c>
      <c r="J54" s="70">
        <f t="shared" si="0"/>
        <v>77.30679701827485</v>
      </c>
      <c r="K54" s="4">
        <f>J54/'GDP(I) and productivity'!$BA54</f>
        <v>0.94217651962869642</v>
      </c>
      <c r="L54" s="70">
        <f>'GDP(I) and productivity'!AD54</f>
        <v>67.590630163332108</v>
      </c>
      <c r="M54" s="70">
        <f t="shared" si="8"/>
        <v>1.0799439844542562</v>
      </c>
      <c r="N54" s="70">
        <f t="shared" si="1"/>
        <v>72.994094450362908</v>
      </c>
      <c r="O54" s="4">
        <f>N54/'GDP(I) and productivity'!$BA54</f>
        <v>0.889615460933321</v>
      </c>
      <c r="P54" s="115">
        <f t="shared" si="15"/>
        <v>9.8879462777603067E-2</v>
      </c>
      <c r="Q54" s="115">
        <f t="shared" si="16"/>
        <v>0.34247541084329214</v>
      </c>
      <c r="R54" s="115">
        <f t="shared" si="17"/>
        <v>-1.3926590005268906</v>
      </c>
      <c r="S54" s="115">
        <f t="shared" si="5"/>
        <v>2.398911076844783</v>
      </c>
      <c r="T54" s="115">
        <f t="shared" si="9"/>
        <v>1.3123179406453716</v>
      </c>
      <c r="V54" s="115">
        <f t="shared" si="14"/>
        <v>-1.1529392408922661</v>
      </c>
      <c r="W54" s="115">
        <f t="shared" si="10"/>
        <v>-0.91238966023412615</v>
      </c>
      <c r="X54" s="115">
        <f t="shared" si="11"/>
        <v>-2.6258247906414027</v>
      </c>
      <c r="Y54" s="115">
        <f t="shared" si="12"/>
        <v>1.1183285887152579</v>
      </c>
      <c r="Z54" s="115">
        <f t="shared" si="13"/>
        <v>4.5324192154808429E-2</v>
      </c>
    </row>
    <row r="55" spans="1:26">
      <c r="A55" s="68">
        <f t="shared" si="7"/>
        <v>1891</v>
      </c>
      <c r="B55" s="71">
        <f>'GDP(I) and productivity'!Q55</f>
        <v>66.845087006939053</v>
      </c>
      <c r="C55" s="4">
        <f>B55/'GDP(I) and productivity'!$BA55</f>
        <v>0.81660127403355021</v>
      </c>
      <c r="D55" s="71">
        <f>'GDP(I) and productivity'!AA55</f>
        <v>65.32198632163626</v>
      </c>
      <c r="E55" s="4">
        <f>D55/'GDP(I) and productivity'!$BA55</f>
        <v>0.7979945818174039</v>
      </c>
      <c r="F55" s="71">
        <f>'GDP(I) and productivity'!AB55</f>
        <v>69.995786370251295</v>
      </c>
      <c r="G55" s="4">
        <f>F55/'GDP(I) and productivity'!$BA55</f>
        <v>0.8550912398542303</v>
      </c>
      <c r="H55" s="71">
        <f>'GDP(I) and productivity'!AC55</f>
        <v>71.19816946281918</v>
      </c>
      <c r="I55" s="70">
        <v>1.0764681590432017</v>
      </c>
      <c r="J55" s="70">
        <f t="shared" si="0"/>
        <v>76.64256240888686</v>
      </c>
      <c r="K55" s="4">
        <f>J55/'GDP(I) and productivity'!$BA55</f>
        <v>0.93629041281367353</v>
      </c>
      <c r="L55" s="70">
        <f>'GDP(I) and productivity'!AD55</f>
        <v>66.658173071833502</v>
      </c>
      <c r="M55" s="70">
        <f t="shared" si="8"/>
        <v>1.0764681590432017</v>
      </c>
      <c r="N55" s="70">
        <f t="shared" si="1"/>
        <v>71.755400851819729</v>
      </c>
      <c r="O55" s="4">
        <f>N55/'GDP(I) and productivity'!$BA55</f>
        <v>0.87658726135402287</v>
      </c>
      <c r="P55" s="115">
        <f t="shared" si="15"/>
        <v>-0.85792045497260006</v>
      </c>
      <c r="Q55" s="115">
        <f t="shared" si="16"/>
        <v>1.8757821268647348</v>
      </c>
      <c r="R55" s="115">
        <f t="shared" si="17"/>
        <v>-1.0284996415093985</v>
      </c>
      <c r="S55" s="115">
        <f t="shared" si="5"/>
        <v>-0.85921889795920947</v>
      </c>
      <c r="T55" s="115">
        <f t="shared" si="9"/>
        <v>-1.6969778279604668</v>
      </c>
      <c r="V55" s="115">
        <f t="shared" si="14"/>
        <v>-0.62343352155603782</v>
      </c>
      <c r="W55" s="115">
        <f t="shared" si="10"/>
        <v>2.1167347057290158</v>
      </c>
      <c r="X55" s="115">
        <f t="shared" si="11"/>
        <v>-0.79441615525209386</v>
      </c>
      <c r="Y55" s="115">
        <f t="shared" si="12"/>
        <v>-0.62473503556876153</v>
      </c>
      <c r="Z55" s="115">
        <f t="shared" si="13"/>
        <v>-1.4644753999250213</v>
      </c>
    </row>
    <row r="56" spans="1:26">
      <c r="A56" s="68">
        <f t="shared" si="7"/>
        <v>1892</v>
      </c>
      <c r="B56" s="71">
        <f>'GDP(I) and productivity'!Q56</f>
        <v>65.329221737636871</v>
      </c>
      <c r="C56" s="4">
        <f>B56/'GDP(I) and productivity'!$BA56</f>
        <v>0.79870602097108934</v>
      </c>
      <c r="D56" s="71">
        <f>'GDP(I) and productivity'!AA56</f>
        <v>64.021679537426735</v>
      </c>
      <c r="E56" s="4">
        <f>D56/'GDP(I) and productivity'!$BA56</f>
        <v>0.78272019104377577</v>
      </c>
      <c r="F56" s="71">
        <f>'GDP(I) and productivity'!AB56</f>
        <v>68.823896087794296</v>
      </c>
      <c r="G56" s="4">
        <f>F56/'GDP(I) and productivity'!$BA56</f>
        <v>0.84143142578325036</v>
      </c>
      <c r="H56" s="71">
        <f>'GDP(I) and productivity'!AC56</f>
        <v>73.025741726119762</v>
      </c>
      <c r="I56" s="70">
        <v>1.072992333632147</v>
      </c>
      <c r="J56" s="70">
        <f t="shared" si="0"/>
        <v>78.356061029927687</v>
      </c>
      <c r="K56" s="4">
        <f>J56/'GDP(I) and productivity'!$BA56</f>
        <v>0.95797035475973491</v>
      </c>
      <c r="L56" s="70">
        <f>'GDP(I) and productivity'!AD56</f>
        <v>64.913691239920624</v>
      </c>
      <c r="M56" s="70">
        <f t="shared" si="8"/>
        <v>1.072992333632147</v>
      </c>
      <c r="N56" s="70">
        <f t="shared" si="1"/>
        <v>69.651893048199085</v>
      </c>
      <c r="O56" s="4">
        <f>N56/'GDP(I) and productivity'!$BA56</f>
        <v>0.85155440199559462</v>
      </c>
      <c r="P56" s="115">
        <f t="shared" si="15"/>
        <v>-2.2677287698717805</v>
      </c>
      <c r="Q56" s="115">
        <f t="shared" si="16"/>
        <v>-1.9906112129031044</v>
      </c>
      <c r="R56" s="115">
        <f t="shared" si="17"/>
        <v>-1.6742297547143039</v>
      </c>
      <c r="S56" s="115">
        <f t="shared" si="5"/>
        <v>2.2357011133048275</v>
      </c>
      <c r="T56" s="115">
        <f t="shared" si="9"/>
        <v>-2.9314975300110859</v>
      </c>
      <c r="V56" s="115">
        <f t="shared" si="14"/>
        <v>-2.1914309506362173</v>
      </c>
      <c r="W56" s="115">
        <f t="shared" si="10"/>
        <v>-1.9140970529951744</v>
      </c>
      <c r="X56" s="115">
        <f t="shared" si="11"/>
        <v>-1.5974686015153736</v>
      </c>
      <c r="Y56" s="115">
        <f t="shared" si="12"/>
        <v>2.3155146789242735</v>
      </c>
      <c r="Z56" s="115">
        <f t="shared" si="13"/>
        <v>-2.8557179030597837</v>
      </c>
    </row>
    <row r="57" spans="1:26">
      <c r="A57" s="68">
        <f t="shared" si="7"/>
        <v>1893</v>
      </c>
      <c r="B57" s="71">
        <f>'GDP(I) and productivity'!Q57</f>
        <v>65.65743880134022</v>
      </c>
      <c r="C57" s="4">
        <f>B57/'GDP(I) and productivity'!$BA57</f>
        <v>0.80698085059635927</v>
      </c>
      <c r="D57" s="71">
        <f>'GDP(I) and productivity'!AA57</f>
        <v>63.503249511853362</v>
      </c>
      <c r="E57" s="4">
        <f>D57/'GDP(I) and productivity'!$BA57</f>
        <v>0.7805041933140745</v>
      </c>
      <c r="F57" s="71">
        <f>'GDP(I) and productivity'!AB57</f>
        <v>69.509712575453946</v>
      </c>
      <c r="G57" s="4">
        <f>F57/'GDP(I) and productivity'!$BA57</f>
        <v>0.85432828332778787</v>
      </c>
      <c r="H57" s="71">
        <f>'GDP(I) and productivity'!AC57</f>
        <v>73.498174995108002</v>
      </c>
      <c r="I57" s="70">
        <v>1.0695165082210925</v>
      </c>
      <c r="J57" s="70">
        <f t="shared" si="0"/>
        <v>78.607511481390716</v>
      </c>
      <c r="K57" s="4">
        <f>J57/'GDP(I) and productivity'!$BA57</f>
        <v>0.96614728866367094</v>
      </c>
      <c r="L57" s="70">
        <f>'GDP(I) and productivity'!AD57</f>
        <v>65.33674224738364</v>
      </c>
      <c r="M57" s="70">
        <f t="shared" si="8"/>
        <v>1.0695165082210925</v>
      </c>
      <c r="N57" s="70">
        <f t="shared" si="1"/>
        <v>69.878724426963288</v>
      </c>
      <c r="O57" s="4">
        <f>N57/'GDP(I) and productivity'!$BA57</f>
        <v>0.85886372520988985</v>
      </c>
      <c r="P57" s="115">
        <f t="shared" si="15"/>
        <v>0.50240467431477498</v>
      </c>
      <c r="Q57" s="115">
        <f t="shared" si="16"/>
        <v>-0.80977261033943648</v>
      </c>
      <c r="R57" s="115">
        <f t="shared" si="17"/>
        <v>0.99648018587149068</v>
      </c>
      <c r="S57" s="115">
        <f t="shared" si="5"/>
        <v>0.32090746798385794</v>
      </c>
      <c r="T57" s="115">
        <f t="shared" si="9"/>
        <v>0.32566434139448575</v>
      </c>
      <c r="V57" s="115">
        <f t="shared" si="14"/>
        <v>1.0360294536416745</v>
      </c>
      <c r="W57" s="115">
        <f t="shared" si="10"/>
        <v>-0.28311493111556274</v>
      </c>
      <c r="X57" s="115">
        <f t="shared" si="11"/>
        <v>1.5327282948259722</v>
      </c>
      <c r="Y57" s="115">
        <f t="shared" si="12"/>
        <v>0.85356857477982828</v>
      </c>
      <c r="Z57" s="115">
        <f t="shared" si="13"/>
        <v>0.85835070515354062</v>
      </c>
    </row>
    <row r="58" spans="1:26">
      <c r="A58" s="68">
        <f t="shared" si="7"/>
        <v>1894</v>
      </c>
      <c r="B58" s="71">
        <f>'GDP(I) and productivity'!Q58</f>
        <v>72.220422286651413</v>
      </c>
      <c r="C58" s="4">
        <f>B58/'GDP(I) and productivity'!$BA58</f>
        <v>0.87296252896943083</v>
      </c>
      <c r="D58" s="71">
        <f>'GDP(I) and productivity'!AA58</f>
        <v>68.103182654094738</v>
      </c>
      <c r="E58" s="4">
        <f>D58/'GDP(I) and productivity'!$BA58</f>
        <v>0.823195498976944</v>
      </c>
      <c r="F58" s="71">
        <f>'GDP(I) and productivity'!AB58</f>
        <v>76.793100196274366</v>
      </c>
      <c r="G58" s="4">
        <f>F58/'GDP(I) and productivity'!$BA58</f>
        <v>0.92823465762444302</v>
      </c>
      <c r="H58" s="71">
        <f>'GDP(I) and productivity'!AC58</f>
        <v>85.143847745180864</v>
      </c>
      <c r="I58" s="70">
        <v>1.0660406828100379</v>
      </c>
      <c r="J58" s="70">
        <f t="shared" si="0"/>
        <v>90.766805587346511</v>
      </c>
      <c r="K58" s="4">
        <f>J58/'GDP(I) and productivity'!$BA58</f>
        <v>1.0971414683440859</v>
      </c>
      <c r="L58" s="70">
        <f>'GDP(I) and productivity'!AD58</f>
        <v>71.721961515656616</v>
      </c>
      <c r="M58" s="70">
        <f t="shared" si="8"/>
        <v>1.0660406828100379</v>
      </c>
      <c r="N58" s="70">
        <f t="shared" si="1"/>
        <v>76.458528826625837</v>
      </c>
      <c r="O58" s="4">
        <f>N58/'GDP(I) and productivity'!$BA58</f>
        <v>0.92419053465033607</v>
      </c>
      <c r="P58" s="115">
        <f t="shared" si="15"/>
        <v>9.9957957622575151</v>
      </c>
      <c r="Q58" s="115">
        <f t="shared" si="16"/>
        <v>7.2436185196834089</v>
      </c>
      <c r="R58" s="115">
        <f t="shared" si="17"/>
        <v>10.478230093260962</v>
      </c>
      <c r="S58" s="115">
        <f t="shared" si="5"/>
        <v>15.468361581239407</v>
      </c>
      <c r="T58" s="115">
        <f t="shared" si="9"/>
        <v>9.4160339268065911</v>
      </c>
      <c r="V58" s="115">
        <f t="shared" si="14"/>
        <v>8.176362341722367</v>
      </c>
      <c r="W58" s="115">
        <f t="shared" si="10"/>
        <v>5.469708686842452</v>
      </c>
      <c r="X58" s="115">
        <f t="shared" si="11"/>
        <v>8.6508167573212376</v>
      </c>
      <c r="Y58" s="115">
        <f t="shared" si="12"/>
        <v>13.558406799609173</v>
      </c>
      <c r="Z58" s="115">
        <f t="shared" si="13"/>
        <v>7.6061903097003665</v>
      </c>
    </row>
    <row r="59" spans="1:26">
      <c r="A59" s="68">
        <f t="shared" si="7"/>
        <v>1895</v>
      </c>
      <c r="B59" s="71">
        <f>'GDP(I) and productivity'!Q59</f>
        <v>74.557622419715713</v>
      </c>
      <c r="C59" s="4">
        <f>B59/'GDP(I) and productivity'!$BA59</f>
        <v>0.89257587410382178</v>
      </c>
      <c r="D59" s="71">
        <f>'GDP(I) and productivity'!AA59</f>
        <v>70.078661836498213</v>
      </c>
      <c r="E59" s="4">
        <f>D59/'GDP(I) and productivity'!$BA59</f>
        <v>0.83895543895721014</v>
      </c>
      <c r="F59" s="71">
        <f>'GDP(I) and productivity'!AB59</f>
        <v>79.537177343422158</v>
      </c>
      <c r="G59" s="4">
        <f>F59/'GDP(I) and productivity'!$BA59</f>
        <v>0.95218923682151424</v>
      </c>
      <c r="H59" s="71">
        <f>'GDP(I) and productivity'!AC59</f>
        <v>88.01323679153893</v>
      </c>
      <c r="I59" s="70">
        <v>1.0625648573989832</v>
      </c>
      <c r="J59" s="70">
        <f t="shared" si="0"/>
        <v>93.519772400624504</v>
      </c>
      <c r="K59" s="4">
        <f>J59/'GDP(I) and productivity'!$BA59</f>
        <v>1.119583617172917</v>
      </c>
      <c r="L59" s="70">
        <f>'GDP(I) and productivity'!AD59</f>
        <v>73.679397000360865</v>
      </c>
      <c r="M59" s="70">
        <f t="shared" si="8"/>
        <v>1.0625648573989832</v>
      </c>
      <c r="N59" s="70">
        <f t="shared" si="1"/>
        <v>78.28913796693152</v>
      </c>
      <c r="O59" s="4">
        <f>N59/'GDP(I) and productivity'!$BA59</f>
        <v>0.93724817779583713</v>
      </c>
      <c r="P59" s="115">
        <f t="shared" si="15"/>
        <v>3.2362039144380503</v>
      </c>
      <c r="Q59" s="115">
        <f t="shared" si="16"/>
        <v>2.9007149231735667</v>
      </c>
      <c r="R59" s="115">
        <f t="shared" si="17"/>
        <v>3.5733381516493523</v>
      </c>
      <c r="S59" s="115">
        <f t="shared" si="5"/>
        <v>3.0330105763485875</v>
      </c>
      <c r="T59" s="115">
        <f t="shared" si="9"/>
        <v>2.3942510644648962</v>
      </c>
      <c r="V59" s="115">
        <f t="shared" si="14"/>
        <v>2.2467568175629822</v>
      </c>
      <c r="W59" s="115">
        <f t="shared" si="10"/>
        <v>1.9144832545674006</v>
      </c>
      <c r="X59" s="115">
        <f t="shared" si="11"/>
        <v>2.5806598579691382</v>
      </c>
      <c r="Y59" s="115">
        <f t="shared" si="12"/>
        <v>2.0455109460681484</v>
      </c>
      <c r="Z59" s="115">
        <f t="shared" si="13"/>
        <v>1.4128734991255243</v>
      </c>
    </row>
    <row r="60" spans="1:26">
      <c r="A60" s="68">
        <f t="shared" si="7"/>
        <v>1896</v>
      </c>
      <c r="B60" s="71">
        <f>'GDP(I) and productivity'!Q60</f>
        <v>75.569274954749233</v>
      </c>
      <c r="C60" s="4">
        <f>B60/'GDP(I) and productivity'!$BA60</f>
        <v>0.88670988720273036</v>
      </c>
      <c r="D60" s="71">
        <f>'GDP(I) and productivity'!AA60</f>
        <v>72.523712705629961</v>
      </c>
      <c r="E60" s="4">
        <f>D60/'GDP(I) and productivity'!$BA60</f>
        <v>0.85097406520361074</v>
      </c>
      <c r="F60" s="71">
        <f>'GDP(I) and productivity'!AB60</f>
        <v>80.871189375012335</v>
      </c>
      <c r="G60" s="4">
        <f>F60/'GDP(I) and productivity'!$BA60</f>
        <v>0.9489211488611905</v>
      </c>
      <c r="H60" s="71">
        <f>'GDP(I) and productivity'!AC60</f>
        <v>91.710127080875566</v>
      </c>
      <c r="I60" s="70">
        <v>1.0590890319879287</v>
      </c>
      <c r="J60" s="70">
        <f t="shared" si="0"/>
        <v>97.129189713574434</v>
      </c>
      <c r="K60" s="4">
        <f>J60/'GDP(I) and productivity'!$BA60</f>
        <v>1.1396882252289433</v>
      </c>
      <c r="L60" s="70">
        <f>'GDP(I) and productivity'!AD60</f>
        <v>75.63863811247829</v>
      </c>
      <c r="M60" s="70">
        <f t="shared" si="8"/>
        <v>1.0590890319879287</v>
      </c>
      <c r="N60" s="70">
        <f t="shared" si="1"/>
        <v>80.108052019429877</v>
      </c>
      <c r="O60" s="4">
        <f>N60/'GDP(I) and productivity'!$BA60</f>
        <v>0.93996669695075585</v>
      </c>
      <c r="P60" s="115">
        <f t="shared" si="15"/>
        <v>1.356873384908269</v>
      </c>
      <c r="Q60" s="115">
        <f t="shared" si="16"/>
        <v>3.4890090721714131</v>
      </c>
      <c r="R60" s="115">
        <f t="shared" si="17"/>
        <v>1.6772182219017395</v>
      </c>
      <c r="S60" s="115">
        <f t="shared" si="5"/>
        <v>3.8595232005994831</v>
      </c>
      <c r="T60" s="115">
        <f t="shared" si="9"/>
        <v>2.3233287525360709</v>
      </c>
      <c r="V60" s="115">
        <f t="shared" si="14"/>
        <v>-0.6571975639584906</v>
      </c>
      <c r="W60" s="115">
        <f t="shared" si="10"/>
        <v>1.4325702758825116</v>
      </c>
      <c r="X60" s="115">
        <f t="shared" si="11"/>
        <v>-0.34321832614207892</v>
      </c>
      <c r="Y60" s="115">
        <f t="shared" si="12"/>
        <v>1.7957218869272822</v>
      </c>
      <c r="Z60" s="115">
        <f t="shared" si="13"/>
        <v>0.29005328784015205</v>
      </c>
    </row>
    <row r="61" spans="1:26">
      <c r="A61" s="68">
        <f t="shared" si="7"/>
        <v>1897</v>
      </c>
      <c r="B61" s="71">
        <f>'GDP(I) and productivity'!Q61</f>
        <v>77.67620566371923</v>
      </c>
      <c r="C61" s="4">
        <f>B61/'GDP(I) and productivity'!$BA61</f>
        <v>0.9016175052089046</v>
      </c>
      <c r="D61" s="71">
        <f>'GDP(I) and productivity'!AA61</f>
        <v>74.243071057598158</v>
      </c>
      <c r="E61" s="4">
        <f>D61/'GDP(I) and productivity'!$BA61</f>
        <v>0.86176779535029069</v>
      </c>
      <c r="F61" s="71">
        <f>'GDP(I) and productivity'!AB61</f>
        <v>83.113500050474002</v>
      </c>
      <c r="G61" s="4">
        <f>F61/'GDP(I) and productivity'!$BA61</f>
        <v>0.96473026616553303</v>
      </c>
      <c r="H61" s="71">
        <f>'GDP(I) and productivity'!AC61</f>
        <v>93.43470439456199</v>
      </c>
      <c r="I61" s="70">
        <v>1.055613206576874</v>
      </c>
      <c r="J61" s="70">
        <f t="shared" si="0"/>
        <v>98.630907911505915</v>
      </c>
      <c r="K61" s="4">
        <f>J61/'GDP(I) and productivity'!$BA61</f>
        <v>1.1448467695841262</v>
      </c>
      <c r="L61" s="70">
        <f>'GDP(I) and productivity'!AD61</f>
        <v>77.480927449646614</v>
      </c>
      <c r="M61" s="70">
        <f t="shared" si="8"/>
        <v>1.055613206576874</v>
      </c>
      <c r="N61" s="70">
        <f t="shared" si="1"/>
        <v>81.789890273671602</v>
      </c>
      <c r="O61" s="4">
        <f>N61/'GDP(I) and productivity'!$BA61</f>
        <v>0.94936661992877946</v>
      </c>
      <c r="P61" s="115">
        <f t="shared" si="15"/>
        <v>2.7880785017874246</v>
      </c>
      <c r="Q61" s="115">
        <f t="shared" si="16"/>
        <v>2.3707533547640907</v>
      </c>
      <c r="R61" s="115">
        <f t="shared" si="17"/>
        <v>2.7726940741080455</v>
      </c>
      <c r="S61" s="115">
        <f t="shared" si="5"/>
        <v>1.546103907960017</v>
      </c>
      <c r="T61" s="115">
        <f t="shared" si="9"/>
        <v>2.0994621787005912</v>
      </c>
      <c r="V61" s="115">
        <f t="shared" si="14"/>
        <v>1.681228350030338</v>
      </c>
      <c r="W61" s="115">
        <f t="shared" si="10"/>
        <v>1.2683970743688064</v>
      </c>
      <c r="X61" s="115">
        <f t="shared" si="11"/>
        <v>1.6660095860773225</v>
      </c>
      <c r="Y61" s="115">
        <f t="shared" si="12"/>
        <v>0.45262767842903884</v>
      </c>
      <c r="Z61" s="115">
        <f t="shared" si="13"/>
        <v>1.0000272359134499</v>
      </c>
    </row>
    <row r="62" spans="1:26">
      <c r="A62" s="68">
        <f t="shared" si="7"/>
        <v>1898</v>
      </c>
      <c r="B62" s="71">
        <f>'GDP(I) and productivity'!Q62</f>
        <v>81.386768058933782</v>
      </c>
      <c r="C62" s="4">
        <f>B62/'GDP(I) and productivity'!$BA62</f>
        <v>0.9345487439518807</v>
      </c>
      <c r="D62" s="71">
        <f>'GDP(I) and productivity'!AA62</f>
        <v>77.47036061719588</v>
      </c>
      <c r="E62" s="4">
        <f>D62/'GDP(I) and productivity'!$BA62</f>
        <v>0.88957738383066753</v>
      </c>
      <c r="F62" s="71">
        <f>'GDP(I) and productivity'!AB62</f>
        <v>86.532182299085932</v>
      </c>
      <c r="G62" s="4">
        <f>F62/'GDP(I) and productivity'!$BA62</f>
        <v>0.99363255487018964</v>
      </c>
      <c r="H62" s="71">
        <f>'GDP(I) and productivity'!AC62</f>
        <v>95.192812914952881</v>
      </c>
      <c r="I62" s="70">
        <v>1.0521373811658195</v>
      </c>
      <c r="J62" s="70">
        <f t="shared" si="0"/>
        <v>100.15591688614631</v>
      </c>
      <c r="K62" s="4">
        <f>J62/'GDP(I) and productivity'!$BA62</f>
        <v>1.1500713022234639</v>
      </c>
      <c r="L62" s="70">
        <f>'GDP(I) and productivity'!AD62</f>
        <v>81.204417427504069</v>
      </c>
      <c r="M62" s="70">
        <f t="shared" si="8"/>
        <v>1.0521373811658195</v>
      </c>
      <c r="N62" s="70">
        <f t="shared" si="1"/>
        <v>85.438203091270154</v>
      </c>
      <c r="O62" s="4">
        <f>N62/'GDP(I) and productivity'!$BA62</f>
        <v>0.98107060015743597</v>
      </c>
      <c r="P62" s="115">
        <f t="shared" si="15"/>
        <v>4.7769614433518512</v>
      </c>
      <c r="Q62" s="115">
        <f t="shared" si="16"/>
        <v>4.3469235763347882</v>
      </c>
      <c r="R62" s="115">
        <f t="shared" si="17"/>
        <v>4.1132695007860178</v>
      </c>
      <c r="S62" s="115">
        <f t="shared" si="5"/>
        <v>1.5461775694173667</v>
      </c>
      <c r="T62" s="115">
        <f t="shared" si="9"/>
        <v>4.4605914073135153</v>
      </c>
      <c r="V62" s="115">
        <f t="shared" si="14"/>
        <v>3.6524622195912144</v>
      </c>
      <c r="W62" s="115">
        <f t="shared" si="10"/>
        <v>3.2270396538864503</v>
      </c>
      <c r="X62" s="115">
        <f t="shared" si="11"/>
        <v>2.9958932271849505</v>
      </c>
      <c r="Y62" s="115">
        <f t="shared" si="12"/>
        <v>0.45635213184341694</v>
      </c>
      <c r="Z62" s="115">
        <f t="shared" si="13"/>
        <v>3.3394875660400771</v>
      </c>
    </row>
    <row r="63" spans="1:26">
      <c r="A63" s="68">
        <f t="shared" si="7"/>
        <v>1899</v>
      </c>
      <c r="B63" s="71">
        <f>'GDP(I) and productivity'!Q63</f>
        <v>84.910356790895747</v>
      </c>
      <c r="C63" s="4">
        <f>B63/'GDP(I) and productivity'!$BA63</f>
        <v>0.95097091539292</v>
      </c>
      <c r="D63" s="71">
        <f>'GDP(I) and productivity'!AA63</f>
        <v>80.166508499825014</v>
      </c>
      <c r="E63" s="4">
        <f>D63/'GDP(I) and productivity'!$BA63</f>
        <v>0.89784121576211617</v>
      </c>
      <c r="F63" s="71">
        <f>'GDP(I) and productivity'!AB63</f>
        <v>91.336666120648857</v>
      </c>
      <c r="G63" s="4">
        <f>F63/'GDP(I) and productivity'!$BA63</f>
        <v>1.0229436816947173</v>
      </c>
      <c r="H63" s="71">
        <f>'GDP(I) and productivity'!AC63</f>
        <v>94.613739301925634</v>
      </c>
      <c r="I63" s="70">
        <v>1.0486615557547647</v>
      </c>
      <c r="J63" s="70">
        <f t="shared" si="0"/>
        <v>99.217791052133066</v>
      </c>
      <c r="K63" s="4">
        <f>J63/'GDP(I) and productivity'!$BA63</f>
        <v>1.1112099530151447</v>
      </c>
      <c r="L63" s="70">
        <f>'GDP(I) and productivity'!AD63</f>
        <v>85.22319314579137</v>
      </c>
      <c r="M63" s="70">
        <f t="shared" si="8"/>
        <v>1.0486615557547647</v>
      </c>
      <c r="N63" s="70">
        <f t="shared" si="1"/>
        <v>89.370286310654379</v>
      </c>
      <c r="O63" s="4">
        <f>N63/'GDP(I) and productivity'!$BA63</f>
        <v>1.0009208086484329</v>
      </c>
      <c r="P63" s="115">
        <f t="shared" si="15"/>
        <v>4.3294368556452127</v>
      </c>
      <c r="Q63" s="115">
        <f t="shared" si="16"/>
        <v>3.4802314861442341</v>
      </c>
      <c r="R63" s="115">
        <f t="shared" si="17"/>
        <v>5.552250843457216</v>
      </c>
      <c r="S63" s="115">
        <f t="shared" si="5"/>
        <v>-0.93666541446539497</v>
      </c>
      <c r="T63" s="115">
        <f t="shared" si="9"/>
        <v>4.6022541171467992</v>
      </c>
      <c r="V63" s="115">
        <f t="shared" si="14"/>
        <v>1.7572300586051455</v>
      </c>
      <c r="W63" s="115">
        <f t="shared" si="10"/>
        <v>0.92896155878685249</v>
      </c>
      <c r="X63" s="115">
        <f t="shared" si="11"/>
        <v>2.9498959832648524</v>
      </c>
      <c r="Y63" s="115">
        <f t="shared" si="12"/>
        <v>-3.3790382503404288</v>
      </c>
      <c r="Z63" s="115">
        <f t="shared" si="13"/>
        <v>2.0233211032734602</v>
      </c>
    </row>
    <row r="64" spans="1:26">
      <c r="A64" s="68">
        <f t="shared" si="7"/>
        <v>1900</v>
      </c>
      <c r="B64" s="71">
        <f>'GDP(I) and productivity'!Q64</f>
        <v>81.507239038184935</v>
      </c>
      <c r="C64" s="4">
        <f>B64/'GDP(I) and productivity'!$BA64</f>
        <v>0.90272051862052749</v>
      </c>
      <c r="D64" s="71">
        <f>'GDP(I) and productivity'!AA64</f>
        <v>78.628422306842594</v>
      </c>
      <c r="E64" s="4">
        <f>D64/'GDP(I) and productivity'!$BA64</f>
        <v>0.87083663979703652</v>
      </c>
      <c r="F64" s="71">
        <f>'GDP(I) and productivity'!AB64</f>
        <v>88.514123844917933</v>
      </c>
      <c r="G64" s="4">
        <f>F64/'GDP(I) and productivity'!$BA64</f>
        <v>0.98032416169921188</v>
      </c>
      <c r="H64" s="71">
        <f>'GDP(I) and productivity'!AC64</f>
        <v>87.857573211632356</v>
      </c>
      <c r="I64" s="70">
        <v>1.0451857303437102</v>
      </c>
      <c r="J64" s="70">
        <f t="shared" si="0"/>
        <v>91.827481823425956</v>
      </c>
      <c r="K64" s="4">
        <f>J64/'GDP(I) and productivity'!$BA64</f>
        <v>1.0170207332924781</v>
      </c>
      <c r="L64" s="70">
        <f>'GDP(I) and productivity'!AD64</f>
        <v>82.965235420350055</v>
      </c>
      <c r="M64" s="70">
        <f t="shared" si="8"/>
        <v>1.0451857303437102</v>
      </c>
      <c r="N64" s="70">
        <f t="shared" si="1"/>
        <v>86.714080175956425</v>
      </c>
      <c r="O64" s="4">
        <f>N64/'GDP(I) and productivity'!$BA64</f>
        <v>0.96038806309546365</v>
      </c>
      <c r="P64" s="115">
        <f t="shared" si="15"/>
        <v>-4.0078947743577231</v>
      </c>
      <c r="Q64" s="115">
        <f t="shared" si="16"/>
        <v>-1.9186144211154925</v>
      </c>
      <c r="R64" s="115">
        <f t="shared" si="17"/>
        <v>-3.0902619896401262</v>
      </c>
      <c r="S64" s="115">
        <f t="shared" si="5"/>
        <v>-7.4485726303097692</v>
      </c>
      <c r="T64" s="115">
        <f t="shared" si="9"/>
        <v>-2.972135644127718</v>
      </c>
      <c r="V64" s="115">
        <f t="shared" si="14"/>
        <v>-5.0738036244206768</v>
      </c>
      <c r="W64" s="115">
        <f t="shared" si="10"/>
        <v>-3.0077229125817411</v>
      </c>
      <c r="X64" s="115">
        <f t="shared" si="11"/>
        <v>-4.1663603537681837</v>
      </c>
      <c r="Y64" s="115">
        <f t="shared" si="12"/>
        <v>-8.4762757449296231</v>
      </c>
      <c r="Z64" s="115">
        <f t="shared" si="13"/>
        <v>-4.0495456985954377</v>
      </c>
    </row>
    <row r="65" spans="1:26">
      <c r="A65" s="68">
        <f t="shared" si="7"/>
        <v>1901</v>
      </c>
      <c r="B65" s="71">
        <f>'GDP(I) and productivity'!Q65</f>
        <v>81.050645342166902</v>
      </c>
      <c r="C65" s="4">
        <f>B65/'GDP(I) and productivity'!$BA65</f>
        <v>0.89882141973506269</v>
      </c>
      <c r="D65" s="71">
        <f>'GDP(I) and productivity'!AA65</f>
        <v>79.323553286430197</v>
      </c>
      <c r="E65" s="4">
        <f>D65/'GDP(I) and productivity'!$BA65</f>
        <v>0.87966861315348699</v>
      </c>
      <c r="F65" s="71">
        <f>'GDP(I) and productivity'!AB65</f>
        <v>89.269140002954728</v>
      </c>
      <c r="G65" s="4">
        <f>F65/'GDP(I) and productivity'!$BA65</f>
        <v>0.98996145949550185</v>
      </c>
      <c r="H65" s="71">
        <f>'GDP(I) and productivity'!AC65</f>
        <v>92.89528062771295</v>
      </c>
      <c r="I65" s="70">
        <v>1.0417099049326555</v>
      </c>
      <c r="J65" s="70">
        <f t="shared" si="0"/>
        <v>96.769933951387202</v>
      </c>
      <c r="K65" s="4">
        <f>J65/'GDP(I) and productivity'!$BA65</f>
        <v>1.0731424661044986</v>
      </c>
      <c r="L65" s="70">
        <f>'GDP(I) and productivity'!AD65</f>
        <v>81.514053888041985</v>
      </c>
      <c r="M65" s="70">
        <f t="shared" si="8"/>
        <v>1.0417099049326555</v>
      </c>
      <c r="N65" s="70">
        <f t="shared" si="1"/>
        <v>84.913997326387573</v>
      </c>
      <c r="O65" s="4">
        <f>N65/'GDP(I) and productivity'!$BA65</f>
        <v>0.94166455196101828</v>
      </c>
      <c r="P65" s="115">
        <f t="shared" si="15"/>
        <v>-0.56018790650500705</v>
      </c>
      <c r="Q65" s="115">
        <f t="shared" si="16"/>
        <v>0.88407087309332155</v>
      </c>
      <c r="R65" s="115">
        <f t="shared" si="17"/>
        <v>0.85298947245937029</v>
      </c>
      <c r="S65" s="115">
        <f t="shared" si="5"/>
        <v>5.3823234938153348</v>
      </c>
      <c r="T65" s="115">
        <f t="shared" si="9"/>
        <v>-2.0758830006801645</v>
      </c>
      <c r="V65" s="115">
        <f t="shared" si="14"/>
        <v>-0.43192757947090854</v>
      </c>
      <c r="W65" s="115">
        <f t="shared" si="10"/>
        <v>1.0141940466020003</v>
      </c>
      <c r="X65" s="115">
        <f t="shared" si="11"/>
        <v>0.98307255628438384</v>
      </c>
      <c r="Y65" s="115">
        <f t="shared" si="12"/>
        <v>5.518248642811173</v>
      </c>
      <c r="Z65" s="115">
        <f t="shared" si="13"/>
        <v>-1.949577660731947</v>
      </c>
    </row>
    <row r="66" spans="1:26">
      <c r="A66" s="68">
        <f t="shared" si="7"/>
        <v>1902</v>
      </c>
      <c r="B66" s="71">
        <f>'GDP(I) and productivity'!Q66</f>
        <v>84.021183391254013</v>
      </c>
      <c r="C66" s="4">
        <f>B66/'GDP(I) and productivity'!$BA66</f>
        <v>0.92860815820525122</v>
      </c>
      <c r="D66" s="71">
        <f>'GDP(I) and productivity'!AA66</f>
        <v>82.051892883054407</v>
      </c>
      <c r="E66" s="4">
        <f>D66/'GDP(I) and productivity'!$BA66</f>
        <v>0.90684341795784507</v>
      </c>
      <c r="F66" s="71">
        <f>'GDP(I) and productivity'!AB66</f>
        <v>90.865411063384656</v>
      </c>
      <c r="G66" s="4">
        <f>F66/'GDP(I) and productivity'!$BA66</f>
        <v>1.004251054394407</v>
      </c>
      <c r="H66" s="71">
        <f>'GDP(I) and productivity'!AC66</f>
        <v>95.728656566773239</v>
      </c>
      <c r="I66" s="70">
        <v>1.038234079521601</v>
      </c>
      <c r="J66" s="70">
        <f t="shared" si="0"/>
        <v>99.388753634443276</v>
      </c>
      <c r="K66" s="4">
        <f>J66/'GDP(I) and productivity'!$BA66</f>
        <v>1.098451649139744</v>
      </c>
      <c r="L66" s="70">
        <f>'GDP(I) and productivity'!AD66</f>
        <v>83.152007646298188</v>
      </c>
      <c r="M66" s="70">
        <f t="shared" si="8"/>
        <v>1.038234079521601</v>
      </c>
      <c r="N66" s="70">
        <f t="shared" si="1"/>
        <v>86.331248119027521</v>
      </c>
      <c r="O66" s="4">
        <f>N66/'GDP(I) and productivity'!$BA66</f>
        <v>0.95413915962192442</v>
      </c>
      <c r="P66" s="115">
        <f t="shared" si="15"/>
        <v>3.6650393547720199</v>
      </c>
      <c r="Q66" s="115">
        <f t="shared" si="16"/>
        <v>3.4395075404305402</v>
      </c>
      <c r="R66" s="115">
        <f t="shared" si="17"/>
        <v>1.7881555265090441</v>
      </c>
      <c r="S66" s="115">
        <f t="shared" si="5"/>
        <v>2.7062327895890093</v>
      </c>
      <c r="T66" s="115">
        <f t="shared" si="9"/>
        <v>1.6690426045924909</v>
      </c>
      <c r="V66" s="115">
        <f t="shared" si="14"/>
        <v>3.3139773726096138</v>
      </c>
      <c r="W66" s="115">
        <f t="shared" si="10"/>
        <v>3.0892093224674966</v>
      </c>
      <c r="X66" s="115">
        <f t="shared" si="11"/>
        <v>1.4434496173403915</v>
      </c>
      <c r="Y66" s="115">
        <f t="shared" si="12"/>
        <v>2.3584178088784</v>
      </c>
      <c r="Z66" s="115">
        <f t="shared" si="13"/>
        <v>1.324740071708959</v>
      </c>
    </row>
    <row r="67" spans="1:26">
      <c r="A67" s="68">
        <f t="shared" si="7"/>
        <v>1903</v>
      </c>
      <c r="B67" s="71">
        <f>'GDP(I) and productivity'!Q67</f>
        <v>82.204066659218014</v>
      </c>
      <c r="C67" s="4">
        <f>B67/'GDP(I) and productivity'!$BA67</f>
        <v>0.90439994200980844</v>
      </c>
      <c r="D67" s="71">
        <f>'GDP(I) and productivity'!AA67</f>
        <v>80.862603008371011</v>
      </c>
      <c r="E67" s="4">
        <f>D67/'GDP(I) and productivity'!$BA67</f>
        <v>0.88964130904504568</v>
      </c>
      <c r="F67" s="71">
        <f>'GDP(I) and productivity'!AB67</f>
        <v>88.055190144853981</v>
      </c>
      <c r="G67" s="4">
        <f>F67/'GDP(I) and productivity'!$BA67</f>
        <v>0.96877334780539637</v>
      </c>
      <c r="H67" s="71">
        <f>'GDP(I) and productivity'!AC67</f>
        <v>93.771996186582697</v>
      </c>
      <c r="I67" s="70">
        <v>1.0347582541105464</v>
      </c>
      <c r="J67" s="70">
        <f t="shared" si="0"/>
        <v>97.031347058489132</v>
      </c>
      <c r="K67" s="4">
        <f>J67/'GDP(I) and productivity'!$BA67</f>
        <v>1.0675280216564649</v>
      </c>
      <c r="L67" s="70">
        <f>'GDP(I) and productivity'!AD67</f>
        <v>81.322636108569995</v>
      </c>
      <c r="M67" s="70">
        <f t="shared" si="8"/>
        <v>1.0347582541105464</v>
      </c>
      <c r="N67" s="70">
        <f t="shared" si="1"/>
        <v>84.14926895937117</v>
      </c>
      <c r="O67" s="4">
        <f>N67/'GDP(I) and productivity'!$BA67</f>
        <v>0.92580084003044905</v>
      </c>
      <c r="P67" s="115">
        <f t="shared" si="15"/>
        <v>-2.162688810956638</v>
      </c>
      <c r="Q67" s="115">
        <f t="shared" si="16"/>
        <v>-1.4494362444245468</v>
      </c>
      <c r="R67" s="115">
        <f t="shared" si="17"/>
        <v>-3.0927289995643719</v>
      </c>
      <c r="S67" s="115">
        <f t="shared" si="5"/>
        <v>-2.3719047575793155</v>
      </c>
      <c r="T67" s="115">
        <f t="shared" si="9"/>
        <v>-2.5274500336749384</v>
      </c>
      <c r="V67" s="115">
        <f t="shared" si="14"/>
        <v>-2.6069355498912188</v>
      </c>
      <c r="W67" s="115">
        <f t="shared" si="10"/>
        <v>-1.8969216263969173</v>
      </c>
      <c r="X67" s="115">
        <f t="shared" si="11"/>
        <v>-3.5327527348631662</v>
      </c>
      <c r="Y67" s="115">
        <f t="shared" si="12"/>
        <v>-2.8152015163796307</v>
      </c>
      <c r="Z67" s="115">
        <f t="shared" si="13"/>
        <v>-2.9700405130321172</v>
      </c>
    </row>
    <row r="68" spans="1:26">
      <c r="A68" s="68">
        <f t="shared" si="7"/>
        <v>1904</v>
      </c>
      <c r="B68" s="71">
        <f>'GDP(I) and productivity'!Q68</f>
        <v>82.392041181314426</v>
      </c>
      <c r="C68" s="4">
        <f>B68/'GDP(I) and productivity'!$BA68</f>
        <v>0.91062467524384783</v>
      </c>
      <c r="D68" s="71">
        <f>'GDP(I) and productivity'!AA68</f>
        <v>82.012800980254241</v>
      </c>
      <c r="E68" s="4">
        <f>D68/'GDP(I) and productivity'!$BA68</f>
        <v>0.90643318441562737</v>
      </c>
      <c r="F68" s="71">
        <f>'GDP(I) and productivity'!AB68</f>
        <v>87.092421989286947</v>
      </c>
      <c r="G68" s="4">
        <f>F68/'GDP(I) and productivity'!$BA68</f>
        <v>0.96257487195475433</v>
      </c>
      <c r="H68" s="71">
        <f>'GDP(I) and productivity'!AC68</f>
        <v>92.532200457057485</v>
      </c>
      <c r="I68" s="70">
        <v>1.0312824286994917</v>
      </c>
      <c r="J68" s="70">
        <f t="shared" si="0"/>
        <v>95.426832420262457</v>
      </c>
      <c r="K68" s="4">
        <f>J68/'GDP(I) and productivity'!$BA68</f>
        <v>1.0546895918140946</v>
      </c>
      <c r="L68" s="70">
        <f>'GDP(I) and productivity'!AD68</f>
        <v>81.438389168557634</v>
      </c>
      <c r="M68" s="70">
        <f t="shared" si="8"/>
        <v>1.0312824286994917</v>
      </c>
      <c r="N68" s="70">
        <f t="shared" si="1"/>
        <v>83.985979771124491</v>
      </c>
      <c r="O68" s="4">
        <f>N68/'GDP(I) and productivity'!$BA68</f>
        <v>0.92824142304974644</v>
      </c>
      <c r="P68" s="115">
        <f t="shared" si="15"/>
        <v>0.2286681544304372</v>
      </c>
      <c r="Q68" s="115">
        <f t="shared" si="16"/>
        <v>1.4224102726004872</v>
      </c>
      <c r="R68" s="115">
        <f t="shared" si="17"/>
        <v>-1.0933690041248525</v>
      </c>
      <c r="S68" s="115">
        <f t="shared" si="5"/>
        <v>-1.6536044143131363</v>
      </c>
      <c r="T68" s="115">
        <f t="shared" si="9"/>
        <v>-0.19404706691571505</v>
      </c>
      <c r="V68" s="115">
        <f t="shared" si="14"/>
        <v>0.68827218411873048</v>
      </c>
      <c r="W68" s="115">
        <f t="shared" si="10"/>
        <v>1.8874882719425869</v>
      </c>
      <c r="X68" s="115">
        <f t="shared" si="11"/>
        <v>-0.6398272480021916</v>
      </c>
      <c r="Y68" s="115">
        <f t="shared" si="12"/>
        <v>-1.2026316482492945</v>
      </c>
      <c r="Z68" s="115">
        <f t="shared" si="13"/>
        <v>0.26361857904741726</v>
      </c>
    </row>
    <row r="69" spans="1:26">
      <c r="A69" s="68">
        <f t="shared" si="7"/>
        <v>1905</v>
      </c>
      <c r="B69" s="71">
        <f>'GDP(I) and productivity'!Q69</f>
        <v>85.869394695488822</v>
      </c>
      <c r="C69" s="4">
        <f>B69/'GDP(I) and productivity'!$BA69</f>
        <v>0.93658581401570418</v>
      </c>
      <c r="D69" s="71">
        <f>'GDP(I) and productivity'!AA69</f>
        <v>84.91406266630743</v>
      </c>
      <c r="E69" s="4">
        <f>D69/'GDP(I) and productivity'!$BA69</f>
        <v>0.92616591494247669</v>
      </c>
      <c r="F69" s="71">
        <f>'GDP(I) and productivity'!AB69</f>
        <v>89.686435325414749</v>
      </c>
      <c r="G69" s="4">
        <f>F69/'GDP(I) and productivity'!$BA69</f>
        <v>0.97821864627436694</v>
      </c>
      <c r="H69" s="71">
        <f>'GDP(I) and productivity'!AC69</f>
        <v>93.71984913952582</v>
      </c>
      <c r="I69" s="70">
        <v>1.0278066032884372</v>
      </c>
      <c r="J69" s="70">
        <f t="shared" si="0"/>
        <v>96.325879804800792</v>
      </c>
      <c r="K69" s="4">
        <f>J69/'GDP(I) and productivity'!$BA69</f>
        <v>1.0506357109851368</v>
      </c>
      <c r="L69" s="70">
        <f>'GDP(I) and productivity'!AD69</f>
        <v>84.456807127609324</v>
      </c>
      <c r="M69" s="70">
        <f t="shared" si="8"/>
        <v>1.0278066032884372</v>
      </c>
      <c r="N69" s="70">
        <f t="shared" si="1"/>
        <v>86.805264058414807</v>
      </c>
      <c r="O69" s="4">
        <f>N69/'GDP(I) and productivity'!$BA69</f>
        <v>0.94679343190094412</v>
      </c>
      <c r="P69" s="115">
        <f t="shared" si="15"/>
        <v>4.2204968639167788</v>
      </c>
      <c r="Q69" s="115">
        <f t="shared" si="16"/>
        <v>3.53757175876936</v>
      </c>
      <c r="R69" s="115">
        <f t="shared" si="17"/>
        <v>2.9784604410781981</v>
      </c>
      <c r="S69" s="115">
        <f t="shared" si="5"/>
        <v>0.94213269133665278</v>
      </c>
      <c r="T69" s="115">
        <f t="shared" si="9"/>
        <v>3.3568511017830929</v>
      </c>
      <c r="V69" s="115">
        <f t="shared" si="14"/>
        <v>2.8509153636655498</v>
      </c>
      <c r="W69" s="115">
        <f t="shared" si="10"/>
        <v>2.1769647080574259</v>
      </c>
      <c r="X69" s="115">
        <f t="shared" si="11"/>
        <v>1.625200779222908</v>
      </c>
      <c r="Y69" s="115">
        <f t="shared" si="12"/>
        <v>-0.3843671977444103</v>
      </c>
      <c r="Z69" s="115">
        <f t="shared" si="13"/>
        <v>1.9986189358200477</v>
      </c>
    </row>
    <row r="70" spans="1:26">
      <c r="A70" s="68">
        <f t="shared" si="7"/>
        <v>1906</v>
      </c>
      <c r="B70" s="71">
        <f>'GDP(I) and productivity'!Q70</f>
        <v>89.382627110371544</v>
      </c>
      <c r="C70" s="4">
        <f>B70/'GDP(I) and productivity'!$BA70</f>
        <v>0.95359114897073849</v>
      </c>
      <c r="D70" s="71">
        <f>'GDP(I) and productivity'!AA70</f>
        <v>87.783106070597597</v>
      </c>
      <c r="E70" s="4">
        <f>D70/'GDP(I) and productivity'!$BA70</f>
        <v>0.93652643342777897</v>
      </c>
      <c r="F70" s="71">
        <f>'GDP(I) and productivity'!AB70</f>
        <v>91.502118940582008</v>
      </c>
      <c r="G70" s="4">
        <f>F70/'GDP(I) and productivity'!$BA70</f>
        <v>0.97620324614157628</v>
      </c>
      <c r="H70" s="71">
        <f>'GDP(I) and productivity'!AC70</f>
        <v>92.742876702773174</v>
      </c>
      <c r="I70" s="70">
        <v>1.0243307778773825</v>
      </c>
      <c r="J70" s="70">
        <f t="shared" ref="J70:J84" si="18">H70*I70</f>
        <v>94.999383035537818</v>
      </c>
      <c r="K70" s="4">
        <f>J70/'GDP(I) and productivity'!$BA70</f>
        <v>1.0135143008104543</v>
      </c>
      <c r="L70" s="70">
        <f>'GDP(I) and productivity'!AD70</f>
        <v>88.77589378512711</v>
      </c>
      <c r="M70" s="70">
        <f t="shared" si="8"/>
        <v>1.0243307778773825</v>
      </c>
      <c r="N70" s="70">
        <f t="shared" ref="N70:N84" si="19">L70*M70</f>
        <v>90.935880337679137</v>
      </c>
      <c r="O70" s="4">
        <f>N70/'GDP(I) and productivity'!$BA70</f>
        <v>0.97016224983849186</v>
      </c>
      <c r="P70" s="115">
        <f t="shared" ref="P70:P77" si="20">100*B70/B69-100</f>
        <v>4.0913673927030629</v>
      </c>
      <c r="Q70" s="115">
        <f t="shared" ref="Q70:Q77" si="21">100*D70/D69-100</f>
        <v>3.3787612018575146</v>
      </c>
      <c r="R70" s="115">
        <f t="shared" ref="R70:R77" si="22">100*F70/F69-100</f>
        <v>2.0244796312611868</v>
      </c>
      <c r="S70" s="115">
        <f t="shared" si="5"/>
        <v>-1.3770928144659109</v>
      </c>
      <c r="T70" s="115">
        <f t="shared" si="9"/>
        <v>4.7584859329322171</v>
      </c>
      <c r="V70" s="115">
        <f t="shared" si="14"/>
        <v>1.8156729154504632</v>
      </c>
      <c r="W70" s="115">
        <f t="shared" si="10"/>
        <v>1.1186460566242857</v>
      </c>
      <c r="X70" s="115">
        <f t="shared" si="11"/>
        <v>-0.20602757271767302</v>
      </c>
      <c r="Y70" s="115">
        <f t="shared" si="12"/>
        <v>-3.5332332402708033</v>
      </c>
      <c r="Z70" s="115">
        <f t="shared" si="13"/>
        <v>2.4682065960923012</v>
      </c>
    </row>
    <row r="71" spans="1:26">
      <c r="A71" s="68">
        <f t="shared" ref="A71:A84" si="23">A70+1</f>
        <v>1907</v>
      </c>
      <c r="B71" s="71">
        <f>'GDP(I) and productivity'!Q71</f>
        <v>91.349934114287635</v>
      </c>
      <c r="C71" s="4">
        <f>B71/'GDP(I) and productivity'!$BA71</f>
        <v>0.95870680147339238</v>
      </c>
      <c r="D71" s="71">
        <f>'GDP(I) and productivity'!AA71</f>
        <v>89.598112693579509</v>
      </c>
      <c r="E71" s="4">
        <f>D71/'GDP(I) and productivity'!$BA71</f>
        <v>0.94032164195156431</v>
      </c>
      <c r="F71" s="71">
        <f>'GDP(I) and productivity'!AB71</f>
        <v>92.63613588484543</v>
      </c>
      <c r="G71" s="4">
        <f>F71/'GDP(I) and productivity'!$BA71</f>
        <v>0.97220533759667149</v>
      </c>
      <c r="H71" s="71">
        <f>'GDP(I) and productivity'!AC71</f>
        <v>92.969784664030072</v>
      </c>
      <c r="I71" s="70">
        <v>1.020854952466328</v>
      </c>
      <c r="J71" s="70">
        <f t="shared" si="18"/>
        <v>94.908665104003163</v>
      </c>
      <c r="K71" s="4">
        <f>J71/'GDP(I) and productivity'!$BA71</f>
        <v>0.9960552641464574</v>
      </c>
      <c r="L71" s="70">
        <f>'GDP(I) and productivity'!AD71</f>
        <v>91.117579807244468</v>
      </c>
      <c r="M71" s="70">
        <f t="shared" ref="M71:M77" si="24">I71</f>
        <v>1.020854952466328</v>
      </c>
      <c r="N71" s="70">
        <f t="shared" si="19"/>
        <v>93.017832602971396</v>
      </c>
      <c r="O71" s="4">
        <f>N71/'GDP(I) and productivity'!$BA71</f>
        <v>0.97621119970610248</v>
      </c>
      <c r="P71" s="115">
        <f t="shared" si="20"/>
        <v>2.2009948325716948</v>
      </c>
      <c r="Q71" s="115">
        <f t="shared" si="21"/>
        <v>2.0676035563406003</v>
      </c>
      <c r="R71" s="115">
        <f t="shared" si="22"/>
        <v>1.2393340803395034</v>
      </c>
      <c r="S71" s="115">
        <f t="shared" ref="S71:S77" si="25">100*J71/J70-100</f>
        <v>-9.5493179677518469E-2</v>
      </c>
      <c r="T71" s="115">
        <f t="shared" ref="T71:T77" si="26">100*N71/N70-100</f>
        <v>2.2894728214662763</v>
      </c>
      <c r="V71" s="115">
        <f t="shared" si="14"/>
        <v>0.53646182729103487</v>
      </c>
      <c r="W71" s="115">
        <f t="shared" ref="W71:W77" si="27">100*E71/E70-100</f>
        <v>0.40524307572339069</v>
      </c>
      <c r="X71" s="115">
        <f t="shared" ref="X71:X77" si="28">100*G71/G70-100</f>
        <v>-0.40953649362532474</v>
      </c>
      <c r="Y71" s="115">
        <f t="shared" ref="Y71:Y77" si="29">100*K71/K70-100</f>
        <v>-1.7226236127142869</v>
      </c>
      <c r="Z71" s="115">
        <f t="shared" ref="Z71:Z77" si="30">100*O71/O70-100</f>
        <v>0.62349878781797941</v>
      </c>
    </row>
    <row r="72" spans="1:26">
      <c r="A72" s="68">
        <f t="shared" si="23"/>
        <v>1908</v>
      </c>
      <c r="B72" s="71">
        <f>'GDP(I) and productivity'!Q72</f>
        <v>86.865441732054521</v>
      </c>
      <c r="C72" s="4">
        <f>B72/'GDP(I) and productivity'!$BA72</f>
        <v>0.93234348434856618</v>
      </c>
      <c r="D72" s="71">
        <f>'GDP(I) and productivity'!AA72</f>
        <v>86.782908097938545</v>
      </c>
      <c r="E72" s="4">
        <f>D72/'GDP(I) and productivity'!$BA72</f>
        <v>0.93145763498806899</v>
      </c>
      <c r="F72" s="71">
        <f>'GDP(I) and productivity'!AB72</f>
        <v>91.349627719721013</v>
      </c>
      <c r="G72" s="4">
        <f>F72/'GDP(I) and productivity'!$BA72</f>
        <v>0.98047311455414443</v>
      </c>
      <c r="H72" s="71">
        <f>'GDP(I) and productivity'!AC72</f>
        <v>97.213255180310156</v>
      </c>
      <c r="I72" s="70">
        <v>1.0173791270552732</v>
      </c>
      <c r="J72" s="70">
        <f t="shared" si="18"/>
        <v>98.902736693545464</v>
      </c>
      <c r="K72" s="4">
        <f>J72/'GDP(I) and productivity'!$BA72</f>
        <v>1.0615420851125625</v>
      </c>
      <c r="L72" s="70">
        <f>'GDP(I) and productivity'!AD72</f>
        <v>87.106170253707461</v>
      </c>
      <c r="M72" s="70">
        <f t="shared" si="24"/>
        <v>1.0173791270552732</v>
      </c>
      <c r="N72" s="70">
        <f t="shared" si="19"/>
        <v>88.619999453844898</v>
      </c>
      <c r="O72" s="4">
        <f>N72/'GDP(I) and productivity'!$BA72</f>
        <v>0.9511754896570831</v>
      </c>
      <c r="P72" s="115">
        <f t="shared" si="20"/>
        <v>-4.9091358693511324</v>
      </c>
      <c r="Q72" s="115">
        <f t="shared" si="21"/>
        <v>-3.1420355976345178</v>
      </c>
      <c r="R72" s="115">
        <f t="shared" si="22"/>
        <v>-1.3887757221692141</v>
      </c>
      <c r="S72" s="115">
        <f t="shared" si="25"/>
        <v>4.2083318579663</v>
      </c>
      <c r="T72" s="115">
        <f t="shared" si="26"/>
        <v>-4.7279462723000591</v>
      </c>
      <c r="V72" s="115">
        <f t="shared" si="14"/>
        <v>-2.749883184755717</v>
      </c>
      <c r="W72" s="115">
        <f t="shared" si="27"/>
        <v>-0.94265691312801891</v>
      </c>
      <c r="X72" s="115">
        <f t="shared" si="28"/>
        <v>0.8504146848145524</v>
      </c>
      <c r="Y72" s="115">
        <f t="shared" si="29"/>
        <v>6.5746172249009049</v>
      </c>
      <c r="Z72" s="115">
        <f t="shared" si="30"/>
        <v>-2.5645792689693252</v>
      </c>
    </row>
    <row r="73" spans="1:26">
      <c r="A73" s="68">
        <f t="shared" si="23"/>
        <v>1909</v>
      </c>
      <c r="B73" s="71">
        <f>'GDP(I) and productivity'!Q73</f>
        <v>89.184755026947443</v>
      </c>
      <c r="C73" s="4">
        <f>B73/'GDP(I) and productivity'!$BA73</f>
        <v>0.9547354697183198</v>
      </c>
      <c r="D73" s="71">
        <f>'GDP(I) and productivity'!AA73</f>
        <v>88.175851571152535</v>
      </c>
      <c r="E73" s="4">
        <f>D73/'GDP(I) and productivity'!$BA73</f>
        <v>0.94393501492671616</v>
      </c>
      <c r="F73" s="71">
        <f>'GDP(I) and productivity'!AB73</f>
        <v>92.205932387447618</v>
      </c>
      <c r="G73" s="4">
        <f>F73/'GDP(I) and productivity'!$BA73</f>
        <v>0.98707760246856335</v>
      </c>
      <c r="H73" s="71">
        <f>'GDP(I) and productivity'!AC73</f>
        <v>96.707091007599786</v>
      </c>
      <c r="I73" s="70">
        <v>1.0139033016442187</v>
      </c>
      <c r="J73" s="70">
        <f t="shared" si="18"/>
        <v>98.051638865013359</v>
      </c>
      <c r="K73" s="4">
        <f>J73/'GDP(I) and productivity'!$BA73</f>
        <v>1.0496567205925948</v>
      </c>
      <c r="L73" s="70">
        <f>'GDP(I) and productivity'!AD73</f>
        <v>87.54514245030883</v>
      </c>
      <c r="M73" s="70">
        <f t="shared" si="24"/>
        <v>1.0139033016442187</v>
      </c>
      <c r="N73" s="70">
        <f t="shared" si="19"/>
        <v>88.762308973281577</v>
      </c>
      <c r="O73" s="4">
        <f>N73/'GDP(I) and productivity'!$BA73</f>
        <v>0.95021312471265751</v>
      </c>
      <c r="P73" s="115">
        <f t="shared" si="20"/>
        <v>2.6700069079796833</v>
      </c>
      <c r="Q73" s="115">
        <f t="shared" si="21"/>
        <v>1.6050896469636626</v>
      </c>
      <c r="R73" s="115">
        <f t="shared" si="22"/>
        <v>0.93739261899776238</v>
      </c>
      <c r="S73" s="115">
        <f t="shared" si="25"/>
        <v>-0.86054022061014734</v>
      </c>
      <c r="T73" s="115">
        <f t="shared" si="26"/>
        <v>0.16058397688300374</v>
      </c>
      <c r="V73" s="115">
        <f t="shared" si="14"/>
        <v>2.4016884062206998</v>
      </c>
      <c r="W73" s="115">
        <f t="shared" si="27"/>
        <v>1.3395542072943556</v>
      </c>
      <c r="X73" s="115">
        <f t="shared" si="28"/>
        <v>0.67360214333079682</v>
      </c>
      <c r="Y73" s="115">
        <f t="shared" si="29"/>
        <v>-1.1196319662359286</v>
      </c>
      <c r="Z73" s="115">
        <f t="shared" si="30"/>
        <v>-0.10117638173925059</v>
      </c>
    </row>
    <row r="74" spans="1:26">
      <c r="A74" s="68">
        <f t="shared" si="23"/>
        <v>1910</v>
      </c>
      <c r="B74" s="71">
        <f>'GDP(I) and productivity'!Q74</f>
        <v>92.220826915841002</v>
      </c>
      <c r="C74" s="4">
        <f>B74/'GDP(I) and productivity'!$BA74</f>
        <v>0.96209121028427946</v>
      </c>
      <c r="D74" s="71">
        <f>'GDP(I) and productivity'!AA74</f>
        <v>90.427341348975034</v>
      </c>
      <c r="E74" s="4">
        <f>D74/'GDP(I) and productivity'!$BA74</f>
        <v>0.94338072202084067</v>
      </c>
      <c r="F74" s="71">
        <f>'GDP(I) and productivity'!AB74</f>
        <v>93.451180666336924</v>
      </c>
      <c r="G74" s="4">
        <f>F74/'GDP(I) and productivity'!$BA74</f>
        <v>0.97492684154545495</v>
      </c>
      <c r="H74" s="71">
        <f>'GDP(I) and productivity'!AC74</f>
        <v>95.712969168762186</v>
      </c>
      <c r="I74" s="70">
        <v>1.010427476233164</v>
      </c>
      <c r="J74" s="70">
        <f t="shared" si="18"/>
        <v>96.711013879975013</v>
      </c>
      <c r="K74" s="4">
        <f>J74/'GDP(I) and productivity'!$BA74</f>
        <v>1.008934960825236</v>
      </c>
      <c r="L74" s="70">
        <f>'GDP(I) and productivity'!AD74</f>
        <v>89.892358771382689</v>
      </c>
      <c r="M74" s="70">
        <f t="shared" si="24"/>
        <v>1.010427476233164</v>
      </c>
      <c r="N74" s="70">
        <f t="shared" si="19"/>
        <v>90.829709206014329</v>
      </c>
      <c r="O74" s="4">
        <f>N74/'GDP(I) and productivity'!$BA74</f>
        <v>0.94757841349146366</v>
      </c>
      <c r="P74" s="115">
        <f t="shared" si="20"/>
        <v>3.404249849625316</v>
      </c>
      <c r="Q74" s="115">
        <f t="shared" si="21"/>
        <v>2.5534086007728405</v>
      </c>
      <c r="R74" s="115">
        <f t="shared" si="22"/>
        <v>1.3505077673926706</v>
      </c>
      <c r="S74" s="115">
        <f t="shared" si="25"/>
        <v>-1.3672642299064108</v>
      </c>
      <c r="T74" s="115">
        <f t="shared" si="26"/>
        <v>2.3291420160724527</v>
      </c>
      <c r="V74" s="115">
        <f t="shared" si="14"/>
        <v>0.77044802453289662</v>
      </c>
      <c r="W74" s="115">
        <f t="shared" si="27"/>
        <v>-5.8721511238630342E-2</v>
      </c>
      <c r="X74" s="115">
        <f t="shared" si="28"/>
        <v>-1.2309833484946608</v>
      </c>
      <c r="Y74" s="115">
        <f t="shared" si="29"/>
        <v>-3.8795311808577679</v>
      </c>
      <c r="Z74" s="115">
        <f t="shared" si="30"/>
        <v>-0.27727581872652252</v>
      </c>
    </row>
    <row r="75" spans="1:26">
      <c r="A75" s="68">
        <f t="shared" si="23"/>
        <v>1911</v>
      </c>
      <c r="B75" s="71">
        <f>'GDP(I) and productivity'!Q75</f>
        <v>94.67501536128816</v>
      </c>
      <c r="C75" s="4">
        <f>B75/'GDP(I) and productivity'!$BA75</f>
        <v>0.96837950877878698</v>
      </c>
      <c r="D75" s="71">
        <f>'GDP(I) and productivity'!AA75</f>
        <v>93.650072771290752</v>
      </c>
      <c r="E75" s="4">
        <f>D75/'GDP(I) and productivity'!$BA75</f>
        <v>0.95789592556477265</v>
      </c>
      <c r="F75" s="71">
        <f>'GDP(I) and productivity'!AB75</f>
        <v>95.621048849728382</v>
      </c>
      <c r="G75" s="4">
        <f>F75/'GDP(I) and productivity'!$BA75</f>
        <v>0.97805597348627105</v>
      </c>
      <c r="H75" s="71">
        <f>'GDP(I) and productivity'!AC75</f>
        <v>97.474093979772164</v>
      </c>
      <c r="I75" s="70">
        <v>1.0069516508221095</v>
      </c>
      <c r="J75" s="70">
        <f t="shared" si="18"/>
        <v>98.151699845321019</v>
      </c>
      <c r="K75" s="4">
        <f>J75/'GDP(I) and productivity'!$BA75</f>
        <v>1.0039406333265755</v>
      </c>
      <c r="L75" s="70">
        <f>'GDP(I) and productivity'!AD75</f>
        <v>93.656422470450494</v>
      </c>
      <c r="M75" s="70">
        <f t="shared" si="24"/>
        <v>1.0069516508221095</v>
      </c>
      <c r="N75" s="70">
        <f t="shared" si="19"/>
        <v>94.307489216713037</v>
      </c>
      <c r="O75" s="4">
        <f>N75/'GDP(I) and productivity'!$BA75</f>
        <v>0.96462028269375433</v>
      </c>
      <c r="P75" s="115">
        <f t="shared" si="20"/>
        <v>2.6612084574852162</v>
      </c>
      <c r="Q75" s="115">
        <f t="shared" si="21"/>
        <v>3.5638904940029619</v>
      </c>
      <c r="R75" s="115">
        <f t="shared" si="22"/>
        <v>2.321926986817715</v>
      </c>
      <c r="S75" s="115">
        <f t="shared" si="25"/>
        <v>1.4896813791384602</v>
      </c>
      <c r="T75" s="115">
        <f t="shared" si="26"/>
        <v>3.828901403626233</v>
      </c>
      <c r="V75" s="115">
        <f t="shared" si="14"/>
        <v>0.65360731158217789</v>
      </c>
      <c r="W75" s="115">
        <f t="shared" si="27"/>
        <v>1.5386368626272713</v>
      </c>
      <c r="X75" s="115">
        <f t="shared" si="28"/>
        <v>0.32096069237931601</v>
      </c>
      <c r="Y75" s="115">
        <f t="shared" si="29"/>
        <v>-0.49500985619286553</v>
      </c>
      <c r="Z75" s="115">
        <f t="shared" si="30"/>
        <v>1.7984653258929768</v>
      </c>
    </row>
    <row r="76" spans="1:26">
      <c r="A76" s="68">
        <f t="shared" si="23"/>
        <v>1912</v>
      </c>
      <c r="B76" s="71">
        <f>'GDP(I) and productivity'!Q76</f>
        <v>96.656406945001919</v>
      </c>
      <c r="C76" s="4">
        <f>B76/'GDP(I) and productivity'!$BA76</f>
        <v>0.97799534083495798</v>
      </c>
      <c r="D76" s="71">
        <f>'GDP(I) and productivity'!AA76</f>
        <v>95.849059528326237</v>
      </c>
      <c r="E76" s="4">
        <f>D76/'GDP(I) and productivity'!$BA76</f>
        <v>0.96982638404357602</v>
      </c>
      <c r="F76" s="71">
        <f>'GDP(I) and productivity'!AB76</f>
        <v>97.950791151299384</v>
      </c>
      <c r="G76" s="4">
        <f>F76/'GDP(I) and productivity'!$BA76</f>
        <v>0.99109226594339472</v>
      </c>
      <c r="H76" s="71">
        <f>'GDP(I) and productivity'!AC76</f>
        <v>96.05346080107212</v>
      </c>
      <c r="I76" s="70">
        <v>1.003475825411055</v>
      </c>
      <c r="J76" s="70">
        <f t="shared" si="18"/>
        <v>96.387325860944259</v>
      </c>
      <c r="K76" s="4">
        <f>J76/'GDP(I) and productivity'!$BA76</f>
        <v>0.97527270655925036</v>
      </c>
      <c r="L76" s="70">
        <f>'GDP(I) and productivity'!AD76</f>
        <v>95.622442042526401</v>
      </c>
      <c r="M76" s="70">
        <f t="shared" si="24"/>
        <v>1.003475825411055</v>
      </c>
      <c r="N76" s="70">
        <f t="shared" si="19"/>
        <v>95.95480895644495</v>
      </c>
      <c r="O76" s="4">
        <f>N76/'GDP(I) and productivity'!$BA76</f>
        <v>0.97089638500124564</v>
      </c>
      <c r="P76" s="115">
        <f t="shared" si="20"/>
        <v>2.0928347105649863</v>
      </c>
      <c r="Q76" s="115">
        <f t="shared" si="21"/>
        <v>2.3480886794458513</v>
      </c>
      <c r="R76" s="115">
        <f t="shared" si="22"/>
        <v>2.4364324901228258</v>
      </c>
      <c r="S76" s="115">
        <f t="shared" si="25"/>
        <v>-1.7975990096526857</v>
      </c>
      <c r="T76" s="115">
        <f t="shared" si="26"/>
        <v>1.7467538934754998</v>
      </c>
      <c r="V76" s="115">
        <f t="shared" ref="V76:V77" si="31">100*C76/C75-100</f>
        <v>0.99298177718542036</v>
      </c>
      <c r="W76" s="115">
        <f t="shared" si="27"/>
        <v>1.2454858779954776</v>
      </c>
      <c r="X76" s="115">
        <f t="shared" si="28"/>
        <v>1.3328779548941299</v>
      </c>
      <c r="Y76" s="115">
        <f t="shared" si="29"/>
        <v>-2.8555400404836035</v>
      </c>
      <c r="Z76" s="115">
        <f t="shared" si="30"/>
        <v>0.65062931187441109</v>
      </c>
    </row>
    <row r="77" spans="1:26">
      <c r="A77" s="68">
        <f t="shared" si="23"/>
        <v>1913</v>
      </c>
      <c r="B77" s="71">
        <f>'GDP(I) and productivity'!Q77</f>
        <v>100</v>
      </c>
      <c r="C77" s="4">
        <f>B77/'GDP(I) and productivity'!$BA77</f>
        <v>1</v>
      </c>
      <c r="D77" s="71">
        <f>'GDP(I) and productivity'!AA77</f>
        <v>100</v>
      </c>
      <c r="E77" s="4">
        <f>D77/'GDP(I) and productivity'!$BA77</f>
        <v>1</v>
      </c>
      <c r="F77" s="71">
        <f>'GDP(I) and productivity'!AB77</f>
        <v>100</v>
      </c>
      <c r="G77" s="4">
        <f>F77/'GDP(I) and productivity'!$BA77</f>
        <v>1</v>
      </c>
      <c r="H77" s="71">
        <f>'GDP(I) and productivity'!AC77</f>
        <v>100</v>
      </c>
      <c r="I77" s="70">
        <v>1.0000000000000002</v>
      </c>
      <c r="J77" s="70">
        <f t="shared" si="18"/>
        <v>100.00000000000003</v>
      </c>
      <c r="K77" s="4">
        <f>J77/'GDP(I) and productivity'!$BA77</f>
        <v>1.0000000000000002</v>
      </c>
      <c r="L77" s="70">
        <f>'GDP(I) and productivity'!AD77</f>
        <v>100</v>
      </c>
      <c r="M77" s="70">
        <f t="shared" si="24"/>
        <v>1.0000000000000002</v>
      </c>
      <c r="N77" s="70">
        <f t="shared" si="19"/>
        <v>100.00000000000003</v>
      </c>
      <c r="O77" s="4">
        <f>N77/'GDP(I) and productivity'!$BA77</f>
        <v>1.0000000000000002</v>
      </c>
      <c r="P77" s="115">
        <f t="shared" si="20"/>
        <v>3.45925651560853</v>
      </c>
      <c r="Q77" s="115">
        <f t="shared" si="21"/>
        <v>4.3307054780720478</v>
      </c>
      <c r="R77" s="115">
        <f t="shared" si="22"/>
        <v>2.0920799358683126</v>
      </c>
      <c r="S77" s="115">
        <f t="shared" si="25"/>
        <v>3.7480800580230778</v>
      </c>
      <c r="T77" s="115">
        <f t="shared" si="26"/>
        <v>4.2157251809976941</v>
      </c>
      <c r="V77" s="115">
        <f t="shared" si="31"/>
        <v>2.249975868622812</v>
      </c>
      <c r="W77" s="115">
        <f t="shared" si="27"/>
        <v>3.1112389240864644</v>
      </c>
      <c r="X77" s="115">
        <f t="shared" si="28"/>
        <v>0.89877949437192228</v>
      </c>
      <c r="Y77" s="115">
        <f t="shared" si="29"/>
        <v>2.5354235050817238</v>
      </c>
      <c r="Z77" s="115">
        <f t="shared" si="30"/>
        <v>2.9976025710217584</v>
      </c>
    </row>
    <row r="78" spans="1:26">
      <c r="A78" s="68">
        <f t="shared" si="23"/>
        <v>1914</v>
      </c>
      <c r="B78" s="71">
        <f>'GDP(I) and productivity'!Q78</f>
        <v>102.78330960889893</v>
      </c>
      <c r="C78" s="4"/>
      <c r="D78" s="71">
        <f>'GDP(I) and productivity'!AA78</f>
        <v>102.8649224260611</v>
      </c>
      <c r="E78" s="4"/>
      <c r="F78" s="71"/>
      <c r="G78" s="4"/>
      <c r="H78" s="71">
        <f>'GDP(I) and productivity'!AC78</f>
        <v>101.62735652330043</v>
      </c>
      <c r="J78" s="68">
        <f t="shared" si="18"/>
        <v>0</v>
      </c>
      <c r="K78" s="4"/>
      <c r="L78" s="70">
        <f>'GDP(I) and productivity'!AD78</f>
        <v>102.3021899219667</v>
      </c>
      <c r="N78" s="70">
        <f t="shared" si="19"/>
        <v>0</v>
      </c>
      <c r="O78" s="4"/>
      <c r="P78" s="115"/>
      <c r="Q78" s="115"/>
      <c r="R78" s="115"/>
      <c r="S78" s="115"/>
      <c r="T78" s="115"/>
      <c r="V78" s="115"/>
      <c r="W78" s="115"/>
      <c r="X78" s="115"/>
      <c r="Y78" s="115"/>
      <c r="Z78" s="115"/>
    </row>
    <row r="79" spans="1:26">
      <c r="A79" s="68">
        <f t="shared" si="23"/>
        <v>1915</v>
      </c>
      <c r="B79" s="71">
        <f>'GDP(I) and productivity'!Q79</f>
        <v>105.49755110234376</v>
      </c>
      <c r="C79" s="4"/>
      <c r="D79" s="71">
        <f>'GDP(I) and productivity'!AA79</f>
        <v>106.17108637020071</v>
      </c>
      <c r="E79" s="4"/>
      <c r="F79" s="71"/>
      <c r="G79" s="4"/>
      <c r="H79" s="71">
        <f>'GDP(I) and productivity'!AC79</f>
        <v>94.372389957276752</v>
      </c>
      <c r="J79" s="68">
        <f t="shared" si="18"/>
        <v>0</v>
      </c>
      <c r="K79" s="4"/>
      <c r="L79" s="70">
        <f>'GDP(I) and productivity'!AD79</f>
        <v>105.64300057657431</v>
      </c>
      <c r="N79" s="70">
        <f t="shared" si="19"/>
        <v>0</v>
      </c>
      <c r="O79" s="4"/>
      <c r="P79" s="115"/>
      <c r="Q79" s="115"/>
      <c r="R79" s="115"/>
      <c r="S79" s="115"/>
      <c r="T79" s="115"/>
      <c r="V79" s="115"/>
      <c r="W79" s="115"/>
      <c r="X79" s="115"/>
      <c r="Y79" s="115"/>
      <c r="Z79" s="115"/>
    </row>
    <row r="80" spans="1:26">
      <c r="A80" s="68">
        <f t="shared" si="23"/>
        <v>1916</v>
      </c>
      <c r="B80" s="71">
        <f>'GDP(I) and productivity'!Q80</f>
        <v>108.81530752271185</v>
      </c>
      <c r="C80" s="4"/>
      <c r="D80" s="71">
        <f>'GDP(I) and productivity'!AA80</f>
        <v>110.12778255933038</v>
      </c>
      <c r="E80" s="4"/>
      <c r="F80" s="71"/>
      <c r="G80" s="4"/>
      <c r="H80" s="71">
        <f>'GDP(I) and productivity'!AC80</f>
        <v>88.284970804533671</v>
      </c>
      <c r="J80" s="68">
        <f t="shared" si="18"/>
        <v>0</v>
      </c>
      <c r="K80" s="4"/>
      <c r="L80" s="70">
        <f>'GDP(I) and productivity'!AD80</f>
        <v>106.14168670238439</v>
      </c>
      <c r="N80" s="70">
        <f t="shared" si="19"/>
        <v>0</v>
      </c>
      <c r="O80" s="4"/>
      <c r="P80" s="115"/>
      <c r="Q80" s="115"/>
      <c r="R80" s="115"/>
      <c r="S80" s="115"/>
      <c r="T80" s="115"/>
      <c r="V80" s="115"/>
      <c r="W80" s="115"/>
      <c r="X80" s="115"/>
      <c r="Y80" s="115"/>
      <c r="Z80" s="115"/>
    </row>
    <row r="81" spans="1:26">
      <c r="A81" s="68">
        <f t="shared" si="23"/>
        <v>1917</v>
      </c>
      <c r="B81" s="71">
        <f>'GDP(I) and productivity'!Q81</f>
        <v>109.09186815074327</v>
      </c>
      <c r="C81" s="4"/>
      <c r="D81" s="71">
        <f>'GDP(I) and productivity'!AA81</f>
        <v>111.1067727422125</v>
      </c>
      <c r="E81" s="4"/>
      <c r="F81" s="71"/>
      <c r="G81" s="4"/>
      <c r="H81" s="71">
        <f>'GDP(I) and productivity'!AC81</f>
        <v>86.400074780731828</v>
      </c>
      <c r="J81" s="68">
        <f t="shared" si="18"/>
        <v>0</v>
      </c>
      <c r="K81" s="4"/>
      <c r="L81" s="70">
        <f>'GDP(I) and productivity'!AD81</f>
        <v>106.96184756828087</v>
      </c>
      <c r="N81" s="70">
        <f t="shared" si="19"/>
        <v>0</v>
      </c>
      <c r="O81" s="4"/>
      <c r="P81" s="115"/>
      <c r="Q81" s="115"/>
      <c r="R81" s="115"/>
      <c r="S81" s="115"/>
      <c r="T81" s="115"/>
      <c r="V81" s="115"/>
      <c r="W81" s="115"/>
      <c r="X81" s="115"/>
      <c r="Y81" s="115"/>
      <c r="Z81" s="115"/>
    </row>
    <row r="82" spans="1:26">
      <c r="A82" s="68">
        <f t="shared" si="23"/>
        <v>1918</v>
      </c>
      <c r="B82" s="71">
        <f>'GDP(I) and productivity'!Q82</f>
        <v>113.26249358745268</v>
      </c>
      <c r="C82" s="4"/>
      <c r="D82" s="71">
        <f>'GDP(I) and productivity'!AA82</f>
        <v>115.92245227016519</v>
      </c>
      <c r="E82" s="4"/>
      <c r="F82" s="71"/>
      <c r="G82" s="4"/>
      <c r="H82" s="71">
        <f>'GDP(I) and productivity'!AC82</f>
        <v>96.246137480869763</v>
      </c>
      <c r="J82" s="68">
        <f t="shared" si="18"/>
        <v>0</v>
      </c>
      <c r="K82" s="4"/>
      <c r="L82" s="70">
        <f>'GDP(I) and productivity'!AD82</f>
        <v>107.50440260646576</v>
      </c>
      <c r="N82" s="70">
        <f t="shared" si="19"/>
        <v>0</v>
      </c>
      <c r="O82" s="4"/>
      <c r="P82" s="115"/>
      <c r="Q82" s="115"/>
      <c r="R82" s="115"/>
      <c r="S82" s="115"/>
      <c r="T82" s="115"/>
      <c r="V82" s="115"/>
      <c r="W82" s="115"/>
      <c r="X82" s="115"/>
      <c r="Y82" s="115"/>
      <c r="Z82" s="115"/>
    </row>
    <row r="83" spans="1:26">
      <c r="A83" s="68">
        <f t="shared" si="23"/>
        <v>1919</v>
      </c>
      <c r="B83" s="71">
        <f>'GDP(I) and productivity'!Q83</f>
        <v>101.50117734544847</v>
      </c>
      <c r="C83" s="4"/>
      <c r="D83" s="71">
        <f>'GDP(I) and productivity'!AA83</f>
        <v>103.9760653530261</v>
      </c>
      <c r="E83" s="4"/>
      <c r="F83" s="71"/>
      <c r="G83" s="4"/>
      <c r="H83" s="71">
        <f>'GDP(I) and productivity'!AC83</f>
        <v>94.823786894434164</v>
      </c>
      <c r="J83" s="68">
        <f t="shared" si="18"/>
        <v>0</v>
      </c>
      <c r="K83" s="4"/>
      <c r="L83" s="70">
        <f>'GDP(I) and productivity'!AD83</f>
        <v>102.68862756451226</v>
      </c>
      <c r="N83" s="70">
        <f t="shared" si="19"/>
        <v>0</v>
      </c>
      <c r="O83" s="4"/>
      <c r="P83" s="115"/>
      <c r="Q83" s="115"/>
      <c r="R83" s="115"/>
      <c r="S83" s="115"/>
      <c r="T83" s="115"/>
      <c r="V83" s="115"/>
      <c r="W83" s="115"/>
      <c r="X83" s="115"/>
      <c r="Y83" s="115"/>
      <c r="Z83" s="115"/>
    </row>
    <row r="84" spans="1:26">
      <c r="A84" s="68">
        <f t="shared" si="23"/>
        <v>1920</v>
      </c>
      <c r="B84" s="71">
        <f>'GDP(I) and productivity'!Q84</f>
        <v>93.619688398174603</v>
      </c>
      <c r="C84" s="4"/>
      <c r="D84" s="71">
        <f>'GDP(I) and productivity'!AA84</f>
        <v>98.474165710289981</v>
      </c>
      <c r="E84" s="4"/>
      <c r="F84" s="71"/>
      <c r="G84" s="4"/>
      <c r="H84" s="71">
        <f>'GDP(I) and productivity'!AC84</f>
        <v>87.020672440941766</v>
      </c>
      <c r="J84" s="68">
        <f t="shared" si="18"/>
        <v>0</v>
      </c>
      <c r="K84" s="4"/>
      <c r="L84" s="70">
        <f>'GDP(I) and productivity'!AD84</f>
        <v>98.604221376752207</v>
      </c>
      <c r="N84" s="70">
        <f t="shared" si="19"/>
        <v>0</v>
      </c>
      <c r="O84" s="4"/>
      <c r="P84" s="115"/>
      <c r="Q84" s="115"/>
      <c r="R84" s="115"/>
      <c r="S84" s="115"/>
      <c r="T84" s="115"/>
      <c r="V84" s="115"/>
      <c r="W84" s="115"/>
      <c r="X84" s="115"/>
      <c r="Y84" s="115"/>
      <c r="Z84" s="115"/>
    </row>
    <row r="86" spans="1:26">
      <c r="A86" s="122"/>
      <c r="B86" s="123" t="s">
        <v>232</v>
      </c>
      <c r="C86" s="122"/>
      <c r="D86" s="122"/>
      <c r="E86" s="122"/>
      <c r="F86" s="122"/>
      <c r="G86" s="122"/>
      <c r="H86" s="122"/>
      <c r="I86" s="122"/>
      <c r="J86" s="122"/>
      <c r="K86" s="122"/>
      <c r="L86" s="122"/>
      <c r="M86" s="122"/>
      <c r="N86" s="122"/>
      <c r="O86" s="122"/>
    </row>
    <row r="87" spans="1:26">
      <c r="A87" s="122" t="s">
        <v>229</v>
      </c>
      <c r="B87" s="124">
        <f>100*((B20/B5)^(1/(1856-1841))-1)</f>
        <v>1.7704529235319511</v>
      </c>
      <c r="C87" s="124">
        <f>100*((C20/C5)^(1/(1856-1841))-1)</f>
        <v>1.4721269107592638</v>
      </c>
      <c r="D87" s="124"/>
      <c r="E87" s="124">
        <f t="shared" ref="E87:O87" si="32">100*((E20/E5)^(1/(1856-1841))-1)</f>
        <v>1.8883278852541263</v>
      </c>
      <c r="F87" s="124"/>
      <c r="G87" s="124">
        <f t="shared" si="32"/>
        <v>2.2760426713658966</v>
      </c>
      <c r="H87" s="124"/>
      <c r="I87" s="124"/>
      <c r="J87" s="124"/>
      <c r="K87" s="124">
        <f t="shared" si="32"/>
        <v>1.1969136175641548</v>
      </c>
      <c r="L87" s="124"/>
      <c r="M87" s="124"/>
      <c r="N87" s="124"/>
      <c r="O87" s="124">
        <f t="shared" si="32"/>
        <v>1.762842773770279</v>
      </c>
      <c r="P87" s="131"/>
      <c r="Q87" s="132"/>
      <c r="R87" s="132"/>
      <c r="S87" s="132"/>
      <c r="T87" s="132"/>
      <c r="U87" s="127"/>
      <c r="V87" s="132"/>
      <c r="W87" s="132"/>
      <c r="X87" s="132"/>
      <c r="Y87" s="132"/>
      <c r="Z87" s="132"/>
    </row>
    <row r="88" spans="1:26">
      <c r="A88" s="122" t="s">
        <v>105</v>
      </c>
      <c r="B88" s="124">
        <f>100*((B46/B20)^(1/(1882-1856))-1)</f>
        <v>1.9310663529332306</v>
      </c>
      <c r="C88" s="124">
        <f>100*((C46/C20)^(1/(1882-1856))-1)</f>
        <v>1.5711106173607714</v>
      </c>
      <c r="D88" s="124"/>
      <c r="E88" s="124">
        <f t="shared" ref="E88:O88" si="33">100*((E46/E20)^(1/(1882-1856))-1)</f>
        <v>1.6520482432107908</v>
      </c>
      <c r="F88" s="124"/>
      <c r="G88" s="124">
        <f t="shared" si="33"/>
        <v>1.4688048991756908</v>
      </c>
      <c r="H88" s="124"/>
      <c r="I88" s="124"/>
      <c r="J88" s="124"/>
      <c r="K88" s="124">
        <f t="shared" si="33"/>
        <v>1.9175614038708932</v>
      </c>
      <c r="L88" s="124"/>
      <c r="M88" s="124"/>
      <c r="N88" s="124"/>
      <c r="O88" s="124">
        <f t="shared" si="33"/>
        <v>1.7518578641202209</v>
      </c>
      <c r="P88" s="131"/>
      <c r="Q88" s="132"/>
      <c r="R88" s="132"/>
      <c r="S88" s="132"/>
      <c r="T88" s="132"/>
      <c r="U88" s="127"/>
      <c r="V88" s="132"/>
      <c r="W88" s="132"/>
      <c r="X88" s="132"/>
      <c r="Y88" s="132"/>
      <c r="Z88" s="132"/>
    </row>
    <row r="89" spans="1:26">
      <c r="A89" s="122" t="s">
        <v>103</v>
      </c>
      <c r="B89" s="124">
        <f>100*((B63/B46)^(1/(1899-1882))-1)</f>
        <v>2.4056671109817573</v>
      </c>
      <c r="C89" s="124">
        <f>100*((C63/C46)^(1/(1899-1882))-1)</f>
        <v>1.3590776639960556</v>
      </c>
      <c r="D89" s="124"/>
      <c r="E89" s="124">
        <f t="shared" ref="E89:O89" si="34">100*((E63/E46)^(1/(1899-1882))-1)</f>
        <v>1.1686337006679537</v>
      </c>
      <c r="F89" s="124"/>
      <c r="G89" s="124">
        <f t="shared" si="34"/>
        <v>1.4989812078358478</v>
      </c>
      <c r="H89" s="124"/>
      <c r="I89" s="124"/>
      <c r="J89" s="124"/>
      <c r="K89" s="124">
        <f t="shared" si="34"/>
        <v>2.0046155486976636</v>
      </c>
      <c r="L89" s="124"/>
      <c r="M89" s="124"/>
      <c r="N89" s="124"/>
      <c r="O89" s="124">
        <f t="shared" si="34"/>
        <v>1.1330764865481679</v>
      </c>
      <c r="P89" s="131"/>
      <c r="Q89" s="132"/>
      <c r="R89" s="132"/>
      <c r="S89" s="132"/>
      <c r="T89" s="132"/>
      <c r="U89" s="127"/>
      <c r="V89" s="132"/>
      <c r="W89" s="132"/>
      <c r="X89" s="132"/>
      <c r="Y89" s="132"/>
      <c r="Z89" s="132"/>
    </row>
    <row r="90" spans="1:26">
      <c r="A90" s="122" t="s">
        <v>104</v>
      </c>
      <c r="B90" s="124">
        <f>100*((B77/B63)^(1/(1913-1899))-1)</f>
        <v>1.175238810592294</v>
      </c>
      <c r="C90" s="124">
        <f>100*((C77/C63)^(1/(1913-1899))-1)</f>
        <v>0.3597297663370691</v>
      </c>
      <c r="D90" s="124"/>
      <c r="E90" s="124">
        <f t="shared" ref="E90:O90" si="35">100*((E77/E63)^(1/(1913-1899))-1)</f>
        <v>0.77269892968021558</v>
      </c>
      <c r="F90" s="124"/>
      <c r="G90" s="124">
        <f t="shared" si="35"/>
        <v>-0.16190046633247634</v>
      </c>
      <c r="H90" s="124"/>
      <c r="I90" s="124"/>
      <c r="J90" s="124"/>
      <c r="K90" s="124">
        <f t="shared" si="35"/>
        <v>-0.75038097410767834</v>
      </c>
      <c r="L90" s="124"/>
      <c r="M90" s="124"/>
      <c r="N90" s="124"/>
      <c r="O90" s="124">
        <f t="shared" si="35"/>
        <v>-6.5739622214677773E-3</v>
      </c>
      <c r="P90" s="131"/>
      <c r="Q90" s="132"/>
      <c r="R90" s="132"/>
      <c r="S90" s="132"/>
      <c r="T90" s="132"/>
      <c r="U90" s="127"/>
      <c r="V90" s="132"/>
      <c r="W90" s="132"/>
      <c r="X90" s="132"/>
      <c r="Y90" s="132"/>
      <c r="Z90" s="132"/>
    </row>
    <row r="91" spans="1:26">
      <c r="A91" s="122"/>
      <c r="B91" s="122"/>
      <c r="C91" s="122"/>
      <c r="D91" s="122"/>
      <c r="E91" s="122"/>
      <c r="F91" s="122"/>
      <c r="G91" s="122"/>
      <c r="H91" s="122"/>
      <c r="I91" s="122"/>
      <c r="J91" s="122"/>
      <c r="K91" s="122"/>
      <c r="L91" s="122"/>
      <c r="M91" s="122"/>
      <c r="N91" s="122"/>
      <c r="O91" s="122"/>
      <c r="P91" s="133"/>
      <c r="Q91" s="133"/>
      <c r="R91" s="133"/>
      <c r="S91" s="133"/>
      <c r="T91" s="133"/>
      <c r="U91" s="127"/>
      <c r="V91" s="133"/>
      <c r="W91" s="133"/>
      <c r="X91" s="133"/>
      <c r="Y91" s="133"/>
      <c r="Z91" s="133"/>
    </row>
    <row r="92" spans="1:26">
      <c r="A92" s="122" t="s">
        <v>117</v>
      </c>
      <c r="B92" s="124">
        <f>100*((B37/B20)^(1/(1873-1856))-1)</f>
        <v>1.9648232503207463</v>
      </c>
      <c r="C92" s="124">
        <f>100*((C37/C20)^(1/(1873-1856))-1)</f>
        <v>1.6031526277881625</v>
      </c>
      <c r="D92" s="124"/>
      <c r="E92" s="124">
        <f t="shared" ref="E92:O92" si="36">100*((E37/E20)^(1/(1873-1856))-1)</f>
        <v>1.6987092449840091</v>
      </c>
      <c r="F92" s="124"/>
      <c r="G92" s="124">
        <f t="shared" si="36"/>
        <v>1.3033974618016586</v>
      </c>
      <c r="H92" s="124"/>
      <c r="I92" s="124"/>
      <c r="J92" s="124"/>
      <c r="K92" s="124">
        <f t="shared" si="36"/>
        <v>1.6172834252247581</v>
      </c>
      <c r="L92" s="124"/>
      <c r="M92" s="124"/>
      <c r="N92" s="124"/>
      <c r="O92" s="124">
        <f t="shared" si="36"/>
        <v>2.4010345445144798</v>
      </c>
      <c r="P92" s="132"/>
      <c r="Q92" s="132"/>
      <c r="R92" s="132"/>
      <c r="S92" s="132"/>
      <c r="T92" s="132"/>
      <c r="U92" s="127"/>
      <c r="V92" s="132"/>
      <c r="W92" s="132"/>
      <c r="X92" s="132"/>
      <c r="Y92" s="132"/>
      <c r="Z92" s="132"/>
    </row>
    <row r="93" spans="1:26">
      <c r="A93" s="122" t="s">
        <v>110</v>
      </c>
      <c r="B93" s="124">
        <f>100*((B46/B37)^(1/(1882-1873))-1)</f>
        <v>1.8673338132640716</v>
      </c>
      <c r="C93" s="124">
        <f>100*((C46/C37)^(1/(1882-1873))-1)</f>
        <v>1.5106143874895839</v>
      </c>
      <c r="D93" s="124"/>
      <c r="E93" s="124">
        <f t="shared" ref="E93:O93" si="37">100*((E46/E37)^(1/(1882-1873))-1)</f>
        <v>1.5639691991874427</v>
      </c>
      <c r="F93" s="124"/>
      <c r="G93" s="124">
        <f t="shared" si="37"/>
        <v>1.7819784003790362</v>
      </c>
      <c r="H93" s="124"/>
      <c r="I93" s="124"/>
      <c r="J93" s="124"/>
      <c r="K93" s="124">
        <f t="shared" si="37"/>
        <v>2.4871762153923171</v>
      </c>
      <c r="L93" s="124"/>
      <c r="M93" s="124"/>
      <c r="N93" s="124"/>
      <c r="O93" s="124">
        <f t="shared" si="37"/>
        <v>0.53684283077735095</v>
      </c>
      <c r="P93" s="132"/>
      <c r="Q93" s="132"/>
      <c r="R93" s="132"/>
      <c r="S93" s="132"/>
      <c r="T93" s="132"/>
      <c r="U93" s="127"/>
      <c r="V93" s="132"/>
      <c r="W93" s="132"/>
      <c r="X93" s="132"/>
      <c r="Y93" s="132"/>
      <c r="Z93" s="132"/>
    </row>
    <row r="94" spans="1:26">
      <c r="A94" s="122" t="s">
        <v>230</v>
      </c>
      <c r="B94" s="124">
        <f>100*((B53/B46)^(1/(1889-1882))-1)</f>
        <v>2.4953599746274424</v>
      </c>
      <c r="C94" s="124">
        <f>100*((C53/C46)^(1/(1889-1882))-1)</f>
        <v>1.3664653438943297</v>
      </c>
      <c r="D94" s="124"/>
      <c r="E94" s="124">
        <f t="shared" ref="E94:O94" si="38">100*((E53/E46)^(1/(1889-1882))-1)</f>
        <v>0.97390854930088366</v>
      </c>
      <c r="F94" s="124"/>
      <c r="G94" s="124">
        <f t="shared" si="38"/>
        <v>1.5590175025620878</v>
      </c>
      <c r="H94" s="124"/>
      <c r="I94" s="124"/>
      <c r="J94" s="124"/>
      <c r="K94" s="124">
        <f t="shared" si="38"/>
        <v>2.3307556726023249</v>
      </c>
      <c r="L94" s="124"/>
      <c r="M94" s="124"/>
      <c r="N94" s="124"/>
      <c r="O94" s="124">
        <f t="shared" si="38"/>
        <v>1.0512066664778885</v>
      </c>
      <c r="P94" s="132"/>
      <c r="Q94" s="132"/>
      <c r="R94" s="132"/>
      <c r="S94" s="132"/>
      <c r="T94" s="132"/>
      <c r="U94" s="127"/>
      <c r="V94" s="132"/>
      <c r="W94" s="132"/>
      <c r="X94" s="132"/>
      <c r="Y94" s="132"/>
      <c r="Z94" s="132"/>
    </row>
    <row r="95" spans="1:26">
      <c r="A95" s="122" t="s">
        <v>111</v>
      </c>
      <c r="B95" s="124">
        <f>100*((B63/B53)^(1/(1899-1889))-1)</f>
        <v>2.3429288117716052</v>
      </c>
      <c r="C95" s="124">
        <f>100*((C63/C53)^(1/(1899-1889))-1)</f>
        <v>1.3539066084299778</v>
      </c>
      <c r="D95" s="124"/>
      <c r="E95" s="124">
        <f t="shared" ref="E95:O95" si="39">100*((E63/E53)^(1/(1899-1889))-1)</f>
        <v>1.3051646989202137</v>
      </c>
      <c r="F95" s="124"/>
      <c r="G95" s="124">
        <f t="shared" si="39"/>
        <v>1.4569769194850757</v>
      </c>
      <c r="H95" s="124"/>
      <c r="I95" s="124"/>
      <c r="J95" s="124"/>
      <c r="K95" s="124">
        <f t="shared" si="39"/>
        <v>1.7769361301514408</v>
      </c>
      <c r="L95" s="124"/>
      <c r="M95" s="124"/>
      <c r="N95" s="124"/>
      <c r="O95" s="124">
        <f t="shared" si="39"/>
        <v>1.190424823402747</v>
      </c>
      <c r="P95" s="132"/>
      <c r="Q95" s="132"/>
      <c r="R95" s="132"/>
      <c r="S95" s="132"/>
      <c r="T95" s="132"/>
      <c r="U95" s="127"/>
      <c r="V95" s="132"/>
      <c r="W95" s="132"/>
      <c r="X95" s="132"/>
      <c r="Y95" s="132"/>
      <c r="Z95" s="132"/>
    </row>
    <row r="96" spans="1:26">
      <c r="A96" s="122" t="s">
        <v>112</v>
      </c>
      <c r="B96" s="124">
        <f>100*((B71/B63)^(1/(1907-1899))-1)</f>
        <v>0.91795620537185041</v>
      </c>
      <c r="C96" s="124">
        <f>100*((C71/C63)^(1/(1907-1899))-1)</f>
        <v>0.10132399358899757</v>
      </c>
      <c r="D96" s="124"/>
      <c r="E96" s="124">
        <f t="shared" ref="E96:O96" si="40">100*((E71/E63)^(1/(1907-1899))-1)</f>
        <v>0.57953228115312783</v>
      </c>
      <c r="F96" s="124"/>
      <c r="G96" s="124">
        <f t="shared" si="40"/>
        <v>-0.63389084995020273</v>
      </c>
      <c r="H96" s="124"/>
      <c r="I96" s="124"/>
      <c r="J96" s="124"/>
      <c r="K96" s="124">
        <f t="shared" si="40"/>
        <v>-1.3582169327813864</v>
      </c>
      <c r="L96" s="124"/>
      <c r="M96" s="124"/>
      <c r="N96" s="124"/>
      <c r="O96" s="124">
        <f t="shared" si="40"/>
        <v>-0.31197120288880553</v>
      </c>
      <c r="P96" s="132"/>
      <c r="Q96" s="132"/>
      <c r="R96" s="132"/>
      <c r="S96" s="132"/>
      <c r="T96" s="132"/>
      <c r="U96" s="127"/>
      <c r="V96" s="132"/>
      <c r="W96" s="132"/>
      <c r="X96" s="132"/>
      <c r="Y96" s="132"/>
      <c r="Z96" s="132"/>
    </row>
    <row r="97" spans="1:26">
      <c r="A97" s="122" t="s">
        <v>113</v>
      </c>
      <c r="B97" s="124">
        <f>100*((B77/B71)^(1/(1913-1907))-1)</f>
        <v>1.5193028967164457</v>
      </c>
      <c r="C97" s="124">
        <f>100*((C77/C71)^(1/(1913-1907))-1)</f>
        <v>0.70530874234253638</v>
      </c>
      <c r="D97" s="124"/>
      <c r="E97" s="124">
        <f t="shared" ref="E97:O97" si="41">100*((E77/E71)^(1/(1913-1907))-1)</f>
        <v>1.0308316697118958</v>
      </c>
      <c r="F97" s="124"/>
      <c r="G97" s="124">
        <f t="shared" si="41"/>
        <v>0.47090937891860474</v>
      </c>
      <c r="H97" s="124"/>
      <c r="I97" s="124"/>
      <c r="J97" s="124"/>
      <c r="K97" s="124">
        <f t="shared" si="41"/>
        <v>6.5897316848251286E-2</v>
      </c>
      <c r="L97" s="124"/>
      <c r="M97" s="124"/>
      <c r="N97" s="124"/>
      <c r="O97" s="124">
        <f t="shared" si="41"/>
        <v>0.40207822152236172</v>
      </c>
      <c r="P97" s="132"/>
      <c r="Q97" s="132"/>
      <c r="R97" s="132"/>
      <c r="S97" s="132"/>
      <c r="T97" s="132"/>
      <c r="U97" s="127"/>
      <c r="V97" s="132"/>
      <c r="W97" s="132"/>
      <c r="X97" s="132"/>
      <c r="Y97" s="132"/>
      <c r="Z97" s="132"/>
    </row>
    <row r="98" spans="1:26" s="68" customFormat="1">
      <c r="A98" s="122"/>
      <c r="B98" s="124"/>
      <c r="C98" s="124"/>
      <c r="D98" s="124"/>
      <c r="E98" s="124"/>
      <c r="F98" s="124"/>
      <c r="G98" s="124"/>
      <c r="H98" s="124"/>
      <c r="I98" s="124"/>
      <c r="J98" s="124"/>
      <c r="K98" s="124"/>
      <c r="L98" s="124"/>
      <c r="M98" s="124"/>
      <c r="N98" s="124"/>
      <c r="O98" s="124"/>
      <c r="P98" s="132"/>
      <c r="Q98" s="132"/>
      <c r="R98" s="132"/>
      <c r="S98" s="132"/>
      <c r="T98" s="133"/>
      <c r="U98" s="127"/>
      <c r="V98" s="132"/>
      <c r="W98" s="132"/>
      <c r="X98" s="132"/>
      <c r="Y98" s="132"/>
      <c r="Z98" s="133"/>
    </row>
    <row r="99" spans="1:26">
      <c r="A99" s="122" t="s">
        <v>231</v>
      </c>
      <c r="B99" s="124">
        <f>100*((B77/B20)^(1/(1913-1856))-1)</f>
        <v>1.8859618704961001</v>
      </c>
      <c r="C99" s="124">
        <f>100*((C77/C20)^(1/(1913-1856))-1)</f>
        <v>1.2091325433374323</v>
      </c>
      <c r="D99" s="124"/>
      <c r="E99" s="124">
        <f t="shared" ref="E99:O99" si="42">100*((E77/E20)^(1/(1913-1856))-1)</f>
        <v>1.2912497488760666</v>
      </c>
      <c r="F99" s="124"/>
      <c r="G99" s="124">
        <f t="shared" si="42"/>
        <v>1.0747930495075053</v>
      </c>
      <c r="H99" s="124"/>
      <c r="I99" s="124"/>
      <c r="J99" s="124"/>
      <c r="K99" s="124">
        <f t="shared" si="42"/>
        <v>1.2814933784393689</v>
      </c>
      <c r="L99" s="124"/>
      <c r="M99" s="124"/>
      <c r="N99" s="124"/>
      <c r="O99" s="124">
        <f t="shared" si="42"/>
        <v>1.1329644264940653</v>
      </c>
      <c r="P99" s="132"/>
      <c r="Q99" s="132"/>
      <c r="R99" s="132"/>
      <c r="S99" s="132"/>
      <c r="T99" s="132"/>
      <c r="U99" s="127"/>
      <c r="V99" s="132"/>
      <c r="W99" s="132"/>
      <c r="X99" s="132"/>
      <c r="Y99" s="132"/>
      <c r="Z99" s="132"/>
    </row>
    <row r="100" spans="1:26">
      <c r="A100" s="122" t="s">
        <v>166</v>
      </c>
      <c r="B100" s="124">
        <f>100*((B77/B5)^(1/(1913-1841))-1)</f>
        <v>1.861886700116111</v>
      </c>
      <c r="C100" s="124">
        <f>100*((C77/C5)^(1/(1913-1841))-1)</f>
        <v>1.2638667673120052</v>
      </c>
      <c r="D100" s="124"/>
      <c r="E100" s="124">
        <f t="shared" ref="E100:O100" si="43">100*((E77/E5)^(1/(1913-1841))-1)</f>
        <v>1.4153518020290523</v>
      </c>
      <c r="F100" s="124"/>
      <c r="G100" s="124">
        <f t="shared" si="43"/>
        <v>1.32388435440145</v>
      </c>
      <c r="H100" s="124"/>
      <c r="I100" s="124"/>
      <c r="J100" s="124"/>
      <c r="K100" s="124">
        <f t="shared" si="43"/>
        <v>1.2638667673120052</v>
      </c>
      <c r="L100" s="124"/>
      <c r="M100" s="124"/>
      <c r="N100" s="124"/>
      <c r="O100" s="124">
        <f t="shared" si="43"/>
        <v>1.2638667673120052</v>
      </c>
      <c r="P100" s="132"/>
      <c r="Q100" s="132"/>
      <c r="R100" s="132"/>
      <c r="S100" s="132"/>
      <c r="T100" s="132"/>
      <c r="U100" s="127"/>
      <c r="V100" s="132"/>
      <c r="W100" s="132"/>
      <c r="X100" s="132"/>
      <c r="Y100" s="132"/>
      <c r="Z100" s="132"/>
    </row>
  </sheetData>
  <hyperlinks>
    <hyperlink ref="A1" location="'Front page'!A1" display="Front page"/>
  </hyperlinks>
  <pageMargins left="0.7" right="0.7" top="0.75" bottom="0.75" header="0.3" footer="0.3"/>
  <pageSetup paperSize="9" orientation="portrait" horizontalDpi="1200" verticalDpi="1200" r:id="rId1"/>
  <ignoredErrors>
    <ignoredError sqref="D5:D77 F5:F7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page</vt:lpstr>
      <vt:lpstr>Wage incomes</vt:lpstr>
      <vt:lpstr>Intermediate incomes</vt:lpstr>
      <vt:lpstr>Salaries</vt:lpstr>
      <vt:lpstr>Profits and self-employed</vt:lpstr>
      <vt:lpstr>Rent</vt:lpstr>
      <vt:lpstr>GDP(I) and productivity</vt:lpstr>
      <vt:lpstr>Constructed Bottom up deflator</vt:lpstr>
      <vt:lpstr>Deflator Alts</vt:lpstr>
      <vt:lpstr>Evasion Alts</vt:lpstr>
      <vt:lpstr>Extended Productivity</vt:lpstr>
      <vt:lpstr>Aggregate Unemployment</vt:lpstr>
      <vt:lpstr>Unskilled unemployment</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Ryland</dc:creator>
  <cp:lastModifiedBy>Thomas, Ryland</cp:lastModifiedBy>
  <dcterms:created xsi:type="dcterms:W3CDTF">2018-01-26T20:02:16Z</dcterms:created>
  <dcterms:modified xsi:type="dcterms:W3CDTF">2022-12-14T10:52:01Z</dcterms:modified>
</cp:coreProperties>
</file>